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mc:AlternateContent xmlns:mc="http://schemas.openxmlformats.org/markup-compatibility/2006">
    <mc:Choice Requires="x15">
      <x15ac:absPath xmlns:x15ac="http://schemas.microsoft.com/office/spreadsheetml/2010/11/ac" url="/Users/sachabertram/Box Sync/MD.H/Vorlesungen/VFX in der Praxis/Formelsammlung VFX/Excel/"/>
    </mc:Choice>
  </mc:AlternateContent>
  <bookViews>
    <workbookView xWindow="0" yWindow="460" windowWidth="33600" windowHeight="19720" tabRatio="500"/>
  </bookViews>
  <sheets>
    <sheet name="Berechnungen" sheetId="1" r:id="rId1"/>
    <sheet name="Begriffe und Formelvariablen" sheetId="3" r:id="rId2"/>
    <sheet name="Blenden" sheetId="2" state="hidden" r:id="rId3"/>
  </sheets>
  <definedNames>
    <definedName name="Blende">Blenden!$A$1:$A$9</definedName>
    <definedName name="_xlnm.Print_Area" localSheetId="0">Berechnungen!$A$1:$B$106</definedName>
    <definedName name="_xlnm.Print_Titles" localSheetId="1">'Begriffe und Formelvariablen'!$1:$1</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41" i="1" l="1"/>
  <c r="D42" i="1"/>
  <c r="D43" i="1"/>
  <c r="D44" i="1"/>
  <c r="D35" i="1"/>
  <c r="D36" i="1"/>
  <c r="D37" i="1"/>
  <c r="D38" i="1"/>
  <c r="D30" i="1"/>
  <c r="D31" i="1"/>
  <c r="D32" i="1"/>
  <c r="D24" i="1"/>
  <c r="D25" i="1"/>
  <c r="D26" i="1"/>
  <c r="D27" i="1"/>
  <c r="D14" i="1"/>
  <c r="D15" i="1"/>
  <c r="D16" i="1"/>
  <c r="D17" i="1"/>
  <c r="D18" i="1"/>
  <c r="D19" i="1"/>
  <c r="D20" i="1"/>
  <c r="D21" i="1"/>
  <c r="D99" i="1"/>
  <c r="D100" i="1"/>
  <c r="D101" i="1"/>
  <c r="D102" i="1"/>
  <c r="D103" i="1"/>
  <c r="D104" i="1"/>
  <c r="D105" i="1"/>
  <c r="D106" i="1"/>
  <c r="D92" i="1"/>
  <c r="D93" i="1"/>
  <c r="D94" i="1"/>
  <c r="D95" i="1"/>
  <c r="D96" i="1"/>
  <c r="D85" i="1"/>
  <c r="D86" i="1"/>
  <c r="D87" i="1"/>
  <c r="D88" i="1"/>
  <c r="D89" i="1"/>
  <c r="D78" i="1"/>
  <c r="D79" i="1"/>
  <c r="D80" i="1"/>
  <c r="D81" i="1"/>
  <c r="D82" i="1"/>
  <c r="D71" i="1"/>
  <c r="D72" i="1"/>
  <c r="D73" i="1"/>
  <c r="D74" i="1"/>
  <c r="D75" i="1"/>
  <c r="D64" i="1"/>
  <c r="D65" i="1"/>
  <c r="D66" i="1"/>
  <c r="D67" i="1"/>
  <c r="D68" i="1"/>
  <c r="D56" i="1"/>
  <c r="D57" i="1"/>
  <c r="D58" i="1"/>
  <c r="D59" i="1"/>
  <c r="D60" i="1"/>
  <c r="D61" i="1"/>
  <c r="D51" i="1"/>
  <c r="D52" i="1"/>
  <c r="D53" i="1"/>
  <c r="D47" i="1"/>
  <c r="D48" i="1"/>
  <c r="D3" i="1"/>
  <c r="D4" i="1"/>
  <c r="D5" i="1"/>
  <c r="D6" i="1"/>
  <c r="D7" i="1"/>
  <c r="D8" i="1"/>
  <c r="D9" i="1"/>
  <c r="D10" i="1"/>
  <c r="D11" i="1"/>
  <c r="D2" i="1"/>
  <c r="C106" i="1"/>
  <c r="C105" i="1"/>
  <c r="C104" i="1"/>
  <c r="C103" i="1"/>
  <c r="C102" i="1"/>
  <c r="C101" i="1"/>
  <c r="C100" i="1"/>
  <c r="C99" i="1"/>
  <c r="C96" i="1"/>
  <c r="C95" i="1"/>
  <c r="C94" i="1"/>
  <c r="C93" i="1"/>
  <c r="C92" i="1"/>
  <c r="C89" i="1"/>
  <c r="C88" i="1"/>
  <c r="C87" i="1"/>
  <c r="C86" i="1"/>
  <c r="C85" i="1"/>
  <c r="C82" i="1"/>
  <c r="C81" i="1"/>
  <c r="C80" i="1"/>
  <c r="C79" i="1"/>
  <c r="C78" i="1"/>
  <c r="C75" i="1"/>
  <c r="C74" i="1"/>
  <c r="C73" i="1"/>
  <c r="C72" i="1"/>
  <c r="C71" i="1"/>
  <c r="C68" i="1"/>
  <c r="C67" i="1"/>
  <c r="C66" i="1"/>
  <c r="C65" i="1"/>
  <c r="C64" i="1"/>
  <c r="C61" i="1"/>
  <c r="C60" i="1"/>
  <c r="C59" i="1"/>
  <c r="C58" i="1"/>
  <c r="C57" i="1"/>
  <c r="C56" i="1"/>
  <c r="C53" i="1"/>
  <c r="C52" i="1"/>
  <c r="C51" i="1"/>
  <c r="C48" i="1"/>
  <c r="C47" i="1"/>
  <c r="C44" i="1"/>
  <c r="C43" i="1"/>
  <c r="C42" i="1"/>
  <c r="C41" i="1"/>
  <c r="C38" i="1"/>
  <c r="C37" i="1"/>
  <c r="C36" i="1"/>
  <c r="C35" i="1"/>
  <c r="C91" i="1"/>
  <c r="C84" i="1"/>
  <c r="C77" i="1"/>
  <c r="C70" i="1"/>
  <c r="C63" i="1"/>
  <c r="C50" i="1"/>
  <c r="C46" i="1"/>
  <c r="C40" i="1"/>
  <c r="C34" i="1"/>
  <c r="C32" i="1"/>
  <c r="C31" i="1"/>
  <c r="C30" i="1"/>
  <c r="C29" i="1"/>
  <c r="C23" i="1"/>
  <c r="C27" i="1"/>
  <c r="A27" i="1"/>
  <c r="C26" i="1"/>
  <c r="C25" i="1"/>
  <c r="C24" i="1"/>
  <c r="C21" i="1"/>
  <c r="C20" i="1"/>
  <c r="C19" i="1"/>
  <c r="C18" i="1"/>
  <c r="C17" i="1"/>
  <c r="C16" i="1"/>
  <c r="C15" i="1"/>
  <c r="C14" i="1"/>
  <c r="C11" i="1"/>
  <c r="C10" i="1"/>
  <c r="C9" i="1"/>
  <c r="C8" i="1"/>
  <c r="C7" i="1"/>
  <c r="C6" i="1"/>
  <c r="C5" i="1"/>
  <c r="C4" i="1"/>
  <c r="C3" i="1"/>
  <c r="C2" i="1"/>
  <c r="A11" i="1"/>
  <c r="A10" i="1"/>
  <c r="A9" i="1"/>
  <c r="A8" i="1"/>
  <c r="A7" i="1"/>
  <c r="A5" i="1"/>
  <c r="A4" i="1"/>
  <c r="A2" i="1"/>
  <c r="C98" i="1"/>
  <c r="C55" i="1"/>
  <c r="C13" i="1"/>
  <c r="C1" i="1"/>
  <c r="A106" i="1"/>
  <c r="A105" i="1"/>
  <c r="A104" i="1"/>
  <c r="A103" i="1"/>
  <c r="A102" i="1"/>
  <c r="A101" i="1"/>
  <c r="A100" i="1"/>
  <c r="A99" i="1"/>
  <c r="A96" i="1"/>
  <c r="A95" i="1"/>
  <c r="A94" i="1"/>
  <c r="A93" i="1"/>
  <c r="A92" i="1"/>
  <c r="A89" i="1"/>
  <c r="A88" i="1"/>
  <c r="A87" i="1"/>
  <c r="A86" i="1"/>
  <c r="A85" i="1"/>
  <c r="A82" i="1"/>
  <c r="A81" i="1"/>
  <c r="A80" i="1"/>
  <c r="A79" i="1"/>
  <c r="A78" i="1"/>
  <c r="A75" i="1"/>
  <c r="A74" i="1"/>
  <c r="A73" i="1"/>
  <c r="A72" i="1"/>
  <c r="A71" i="1"/>
  <c r="A68" i="1"/>
  <c r="A67" i="1"/>
  <c r="A66" i="1"/>
  <c r="A65" i="1"/>
  <c r="A64" i="1"/>
  <c r="A61" i="1"/>
  <c r="A60" i="1"/>
  <c r="A59" i="1"/>
  <c r="A58" i="1"/>
  <c r="A57" i="1"/>
  <c r="A56" i="1"/>
  <c r="A53" i="1"/>
  <c r="A52" i="1"/>
  <c r="A51" i="1"/>
  <c r="A48" i="1"/>
  <c r="A47" i="1"/>
  <c r="A44" i="1"/>
  <c r="A43" i="1"/>
  <c r="A42" i="1"/>
  <c r="A41" i="1"/>
  <c r="A38" i="1"/>
  <c r="A37" i="1"/>
  <c r="A36" i="1"/>
  <c r="A35" i="1"/>
  <c r="A32" i="1"/>
  <c r="A31" i="1"/>
  <c r="A30" i="1"/>
  <c r="A26" i="1"/>
  <c r="A25" i="1"/>
  <c r="A24" i="1"/>
  <c r="A21" i="1"/>
  <c r="A20" i="1"/>
  <c r="A19" i="1"/>
  <c r="A18" i="1"/>
  <c r="A17" i="1"/>
  <c r="A16" i="1"/>
  <c r="A15" i="1"/>
  <c r="A14" i="1"/>
  <c r="A6" i="1"/>
  <c r="A3" i="1"/>
  <c r="B96" i="1"/>
  <c r="B89" i="1"/>
  <c r="B82" i="1"/>
  <c r="B75" i="1"/>
  <c r="B68" i="1"/>
  <c r="B6" i="1"/>
  <c r="B10" i="1"/>
  <c r="B48" i="1"/>
  <c r="B61" i="1"/>
  <c r="B60" i="1"/>
  <c r="B27" i="1"/>
  <c r="B38" i="1"/>
  <c r="B18" i="1"/>
  <c r="B44" i="1"/>
  <c r="B7" i="1"/>
  <c r="B101" i="1"/>
  <c r="B102" i="1"/>
  <c r="B103" i="1"/>
  <c r="B104" i="1"/>
  <c r="B53" i="1"/>
  <c r="B32" i="1"/>
  <c r="B105" i="1"/>
  <c r="B106" i="1"/>
  <c r="B59" i="1"/>
  <c r="B21" i="1"/>
  <c r="B20" i="1"/>
  <c r="B19" i="1"/>
  <c r="B8" i="1"/>
  <c r="B9" i="1"/>
  <c r="B11" i="1"/>
</calcChain>
</file>

<file path=xl/sharedStrings.xml><?xml version="1.0" encoding="utf-8"?>
<sst xmlns="http://schemas.openxmlformats.org/spreadsheetml/2006/main" count="175" uniqueCount="149">
  <si>
    <t>Sensor-Breite (mm)</t>
  </si>
  <si>
    <t>Effektive Sensor-Höhe (mm)</t>
  </si>
  <si>
    <t>Brennweite (mm)</t>
  </si>
  <si>
    <t>Objekt-Entfernung (m)</t>
  </si>
  <si>
    <t>Objekt-Größe (m)</t>
  </si>
  <si>
    <t>Blende</t>
  </si>
  <si>
    <t>Nahpunkt (m)</t>
  </si>
  <si>
    <t>Fernpunkt (m)</t>
  </si>
  <si>
    <t>Tiefenschärfebereich (m)</t>
  </si>
  <si>
    <t>Beschreibung</t>
  </si>
  <si>
    <t>Kamera-Höhe (m)</t>
  </si>
  <si>
    <t>KH(m)</t>
  </si>
  <si>
    <t>Einheit</t>
  </si>
  <si>
    <t>Meter</t>
  </si>
  <si>
    <t>Kamera-Neigung (°)</t>
  </si>
  <si>
    <t>KN(°)</t>
  </si>
  <si>
    <t>Die Neigung der Kamera in Grad. Neigungswinkel nach oben werden positiv, nach unten negativ notiert.</t>
  </si>
  <si>
    <t>Grad</t>
  </si>
  <si>
    <t>BW(mm)</t>
  </si>
  <si>
    <t>Millimeter</t>
  </si>
  <si>
    <t>Horizontaler Öffnungswinkel (°)</t>
  </si>
  <si>
    <t>FOVh(°)</t>
  </si>
  <si>
    <t>Der horizontale Öffnungswinkel, bzw. horizontaler Field of View der Optik der Kamera bei einer bestimmten Brennweite.</t>
  </si>
  <si>
    <t>Die Brennweite der Optik der Kamera.</t>
  </si>
  <si>
    <t>Vertikaler Öffnungswinkel (°)</t>
  </si>
  <si>
    <t>FOVv(°)</t>
  </si>
  <si>
    <t>Der vertikale Öffnungswinkel, bzw. horizontaler Field of View der Optik der Kamera bei einer bestimmten Brennweite.</t>
  </si>
  <si>
    <t>Boden-im-Bild-Entfernung (m)</t>
  </si>
  <si>
    <t>BIB(m)</t>
  </si>
  <si>
    <t>Die Entfernung von der Kamera, in der der Boden am unteren Bildrand ins Bild kommt.</t>
  </si>
  <si>
    <t>OE(m)</t>
  </si>
  <si>
    <t>Die Entfernung eines Objekts von der Kamera.</t>
  </si>
  <si>
    <t>Screen-Entfernung (m)</t>
  </si>
  <si>
    <t>SE(m)</t>
  </si>
  <si>
    <t>Die Entfernung eines Blue- oder Green Screens von der Kamera.</t>
  </si>
  <si>
    <t>OG(m)</t>
  </si>
  <si>
    <t>Die Größe eines Objekts vor der Kamera.</t>
  </si>
  <si>
    <t>Screen-Höhe (m)</t>
  </si>
  <si>
    <t>SH(m)</t>
  </si>
  <si>
    <t>Screen-Breite (m)</t>
  </si>
  <si>
    <t>SB(m)</t>
  </si>
  <si>
    <t>Screen-Höhe über Boden (m)</t>
  </si>
  <si>
    <t>SHÜB(m)</t>
  </si>
  <si>
    <t>Die Höhe eines Blue- oder Green Screens gemessen vom Boden.</t>
  </si>
  <si>
    <t>Die Höhe eines Blue- oder Green Screens. Hier wird davon ausgegangen, dass der Screen bildfüllend und ohne Boden im Bild abgebildet wird.</t>
  </si>
  <si>
    <t>Die Breite eines Blue- oder Green Screens. Hier wird davon ausgegangen, dass der Screen bildfüllend und ohne Boden im Bild abgebildet wird.</t>
  </si>
  <si>
    <t>Horizont-Höhe (px)</t>
  </si>
  <si>
    <t>HH(px)</t>
  </si>
  <si>
    <t>Die Höhe des Horizonts im Bild, gemessen von der unteren Bildkante.</t>
  </si>
  <si>
    <t>Pixel</t>
  </si>
  <si>
    <t>Objekt-Abbildungsgröße (px)</t>
  </si>
  <si>
    <t>OAG(px)</t>
  </si>
  <si>
    <t>Die  Abbildungsgröße eines Objekts im Bild in Pixeln.</t>
  </si>
  <si>
    <t>Objekt-Basis-Höhe (px)</t>
  </si>
  <si>
    <t>OBH(px)</t>
  </si>
  <si>
    <t>Der Punkt, an dem ein Objekt den Boden berührt, wird im Bild in einer bestimmten Höhe, gemessen vom unteren Bildrand, abgebildet.</t>
  </si>
  <si>
    <t>Sensor-Höhe (mm)</t>
  </si>
  <si>
    <t>SeH(mm)</t>
  </si>
  <si>
    <t>Die Höhe des Bildsensors der Kamera.</t>
  </si>
  <si>
    <t>Die Höhe der Kamera über Boden.</t>
  </si>
  <si>
    <t>EffSeH(mm)</t>
  </si>
  <si>
    <t>Die effektive Höhe des Bildsensors der Kamera, die, entsprechend dem Bild-Seitenverhältnis, belichtet wird. Bei Bild-Seitenverhältnissen, die nicht dem Seitenverhältnis des Bildsensors entsprechen, wird ein Teil des Bildes oben und unten abgeschnitten.</t>
  </si>
  <si>
    <t>Vertikale Bildauflösung (px)</t>
  </si>
  <si>
    <t>Die vertikale Auflösung des aufgenommenen Bildes.</t>
  </si>
  <si>
    <t>Horizontale Bildauflösung (px)</t>
  </si>
  <si>
    <t>BAv(px)</t>
  </si>
  <si>
    <t>BAh(px)</t>
  </si>
  <si>
    <t>Die horizontale Auflösung des aufgenommenen Bildes.</t>
  </si>
  <si>
    <t>Bild-Seitenverhältnis (h:b)</t>
  </si>
  <si>
    <t>BSV(h:b)</t>
  </si>
  <si>
    <t>Höhe : Breite</t>
  </si>
  <si>
    <t>Hyperfokale Entfernung (m)</t>
  </si>
  <si>
    <t>HfE(m)</t>
  </si>
  <si>
    <t>Zerstreuungskreis (mm)</t>
  </si>
  <si>
    <t>Zk(mm)</t>
  </si>
  <si>
    <t>Vom Objektiv aus gesehen entsteht bei einer fokussierten Abbildung ein Lichtkegel, dessen Spitze im Falle einer korrekten Fokussierung genau die Filmebene trifft. Bei einer Abweichung davon wird die Spitze abgeschnitten oder über die Filmebene hinaus projiziert. Daher entstehen Zerstreuungskreise, die ab einer bestimmten Größe für ein bestimmtes Filmformat als Unschärfe definiert werden. Quelle: https://de.wikipedia.org/wiki/Zerstreuungskreis</t>
  </si>
  <si>
    <t>Diejenige endliche Gegenstandsweite, bei der, wenn man genau auf diese Entfernung fokussiert, im Unendlichen liegende Objekte ebenfalls gerade noch mit akzeptabler Unschärfe abgebildet werden. Quelle: https://de.wikipedia.org/wiki/Hyperfokale_Entfernung</t>
  </si>
  <si>
    <t>Sensor-Diagonale (mm)</t>
  </si>
  <si>
    <t>SeD(mm)</t>
  </si>
  <si>
    <t>Die Diagonale des Bildsensors der Kamera, berechnet aus Sensor-Breite (mm) und (effektiver) Sensor-Höhe (mm).</t>
  </si>
  <si>
    <t>SeB(mm)</t>
  </si>
  <si>
    <t>Die Breite des Bildsensors der Kamera.</t>
  </si>
  <si>
    <t>Englischer Begriff</t>
  </si>
  <si>
    <t>Deutscher Begriff</t>
  </si>
  <si>
    <t>NP(m)</t>
  </si>
  <si>
    <t>FP(m)</t>
  </si>
  <si>
    <t>Die größte Entfernung von der Kamera, in der ein Objekt noch mit akzeptabler Schärfe abgebildet wird.</t>
  </si>
  <si>
    <t>Die kleinste Entfernung von der Kamera, in der ein Objekt noch mit akzeptabler Schärfe abgebildet wird.</t>
  </si>
  <si>
    <t>Einstellentfernung (m)</t>
  </si>
  <si>
    <t>EE(m)</t>
  </si>
  <si>
    <t>Die Entfernung von der Kamera, auf die die Optik fokussiert wird.</t>
  </si>
  <si>
    <t>Camera height (m)</t>
  </si>
  <si>
    <t>Camera tilt (°)</t>
  </si>
  <si>
    <t>Focal length (mm)</t>
  </si>
  <si>
    <t>Horizontal Field of View (°)</t>
  </si>
  <si>
    <t>Vertical Field of View (°)</t>
  </si>
  <si>
    <t>Distance to ground in frame (m)</t>
  </si>
  <si>
    <t>Object distance (m)</t>
  </si>
  <si>
    <t>Screen distance (m)</t>
  </si>
  <si>
    <t>Object size (m)</t>
  </si>
  <si>
    <t>Screen height (m)</t>
  </si>
  <si>
    <t>Screen width (m)</t>
  </si>
  <si>
    <t>Screen height above ground (m)</t>
  </si>
  <si>
    <t>Height of Horizon (px)</t>
  </si>
  <si>
    <t>Object image size (px)</t>
  </si>
  <si>
    <t>Object base height (px)</t>
  </si>
  <si>
    <t>Sensor height (mm)</t>
  </si>
  <si>
    <t>Effective sensor height (mm)</t>
  </si>
  <si>
    <t>Vertical image resolution (px)</t>
  </si>
  <si>
    <t>Horizontal image resolution (px)</t>
  </si>
  <si>
    <t>Aspect ratio (h:w)</t>
  </si>
  <si>
    <t>Hyperfocal distance (m)</t>
  </si>
  <si>
    <t>Circle of confusion (mm)</t>
  </si>
  <si>
    <t>Sensor diagonal (mm)</t>
  </si>
  <si>
    <t>Sensor width (mm)</t>
  </si>
  <si>
    <t>Near limit (m)</t>
  </si>
  <si>
    <t>Far limit (m)</t>
  </si>
  <si>
    <t>Focus distance (m)</t>
  </si>
  <si>
    <t>Ohne Einheit</t>
  </si>
  <si>
    <t>Das Seitenverhältnis der aufgenommenen Bildes in Höhe:Breite, wobei Höhe=1.</t>
  </si>
  <si>
    <t>Aperture value</t>
  </si>
  <si>
    <t>Die Blendenzahl, auch Öffnungszahl eines Kameraobjektivs ist das Verhältnis der Brennweite f zum Durchmesser D der wirksamen Eintrittspupille. Quelle: https://en.wikipedia.org/wiki/F-number</t>
  </si>
  <si>
    <t>Die Blendenzahl, auch Öffnungszahl eines Kameraobjektivs ist das Verhältnis der Brennweite f zum Durchmesser D der wirksamen Eintrittspupille. Aperture Value nach Standard full-stop f-number scale. Quelle: https://en.wikipedia.org/wiki/F-number</t>
  </si>
  <si>
    <t>AV</t>
  </si>
  <si>
    <t>Diagonaler Öffnungswinkel (°)</t>
  </si>
  <si>
    <t>Diagonal field of view (°)</t>
  </si>
  <si>
    <t>FOVd(°)</t>
  </si>
  <si>
    <t>Der diagonale Öffnungswinkel, bzw. diagonaler Field of View der Optik der Kamera bei einer bestimmten Brennweite.</t>
  </si>
  <si>
    <t>Aperture</t>
  </si>
  <si>
    <t>Bl</t>
  </si>
  <si>
    <t>Depth of field (m)</t>
  </si>
  <si>
    <t>TsB(m)</t>
  </si>
  <si>
    <t>Die Differenz zwischen Fernpunkt und Nahpunkt der Tiefenschärfe.</t>
  </si>
  <si>
    <t>BASISDATEN VON KAMERA UND OPTIK</t>
  </si>
  <si>
    <t>PERSPEKTIVISCHE BERECHNUNGEN</t>
  </si>
  <si>
    <t>OBJEKT-ENTFERNUNG 1</t>
  </si>
  <si>
    <t>OBJEKT-ENTFERNUNG 2</t>
  </si>
  <si>
    <t>KAMERA-HÖHE</t>
  </si>
  <si>
    <t>KAMERA-NEIGUNG 1</t>
  </si>
  <si>
    <t>KAMERA-NEIGUNG 2</t>
  </si>
  <si>
    <t>OBJEKT-GRÖSSE</t>
  </si>
  <si>
    <t>SCREEN-BERECHNUNGEN</t>
  </si>
  <si>
    <t>MINDEST-SCREEN-HÖHE IN ABHÄNGIGKEIT EINES VORDERGRUND-OBJEKTS</t>
  </si>
  <si>
    <t>MAXIMALE KAMERA-HÖHE IN ABHÄNGIGKEIT EINES VORDERGRUND-OBJEKTS</t>
  </si>
  <si>
    <t>MAXIMALE ENTFERNUNG ZU EINEM VORDERGRUND-OBJEKT</t>
  </si>
  <si>
    <t>MAXIMALE OBJEKT-GRÖSSE EINES VORDERGRUND-OBJEKTS</t>
  </si>
  <si>
    <t>TIEFENSCHÄRFE-BERECHNUNGEN</t>
  </si>
  <si>
    <t>Variable</t>
  </si>
  <si>
    <t>MAXIMALE SCREEN-ENTFERNUNG IN ABHÄNGIGKEIT EINES VORDERGRUND-OBJEKTS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</si>
</sst>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numFmt numFmtId="165" formatCode="0.00000\°"/>
    <numFmt numFmtId="166" formatCode="0.00\ \p\x"/>
    <numFmt numFmtId="167" formatCode="0.00\ &quot;mm&quot;"/>
    <numFmt numFmtId="168" formatCode="0.00\ &quot;m&quot;"/>
    <numFmt numFmtId="169" formatCode="0\ \p\x"/>
    <numFmt numFmtId="170" formatCode="0\ &quot;mm&quot;"/>
    <numFmt numFmtId="171" formatCode="&quot;1:&quot;0.00000"/>
    <numFmt numFmtId="172" formatCode="0.0"/>
  </numFmts>
  <fonts count="17" x14ac:knownFonts="1">
    <font>
      <sz val="12"/>
      <color theme="1"/>
      <name val="Calibri"/>
      <family val="2"/>
      <scheme val="minor"/>
    </font>
    <font>
      <b/>
      <sz val="12"/>
      <color theme="0"/>
      <name val="Calibri"/>
      <family val="2"/>
      <scheme val="minor"/>
    </font>
    <font>
      <b/>
      <sz val="16"/>
      <color theme="0"/>
      <name val="Calibri"/>
      <family val="2"/>
      <scheme val="minor"/>
    </font>
    <font>
      <b/>
      <sz val="16"/>
      <color theme="0"/>
      <name val="Ubuntu"/>
    </font>
    <font>
      <sz val="12"/>
      <color theme="0"/>
      <name val="Ubuntu"/>
    </font>
    <font>
      <sz val="12"/>
      <color theme="1"/>
      <name val="Ubuntu"/>
    </font>
    <font>
      <sz val="14"/>
      <color theme="1"/>
      <name val="Ubuntu"/>
    </font>
    <font>
      <b/>
      <sz val="14"/>
      <color theme="0"/>
      <name val="Ubuntu"/>
    </font>
    <font>
      <b/>
      <sz val="12"/>
      <color theme="1"/>
      <name val="Ubuntu"/>
    </font>
    <font>
      <b/>
      <sz val="12"/>
      <color theme="0"/>
      <name val="Ubuntu"/>
    </font>
    <font>
      <sz val="16"/>
      <color theme="1"/>
      <name val="Calibri"/>
      <family val="2"/>
      <scheme val="minor"/>
    </font>
    <font>
      <sz val="16"/>
      <color theme="1"/>
      <name val="Ubuntu"/>
    </font>
    <font>
      <sz val="8"/>
      <name val="Calibri"/>
      <family val="2"/>
      <scheme val="minor"/>
    </font>
    <font>
      <sz val="14"/>
      <color theme="1"/>
      <name val="Calibri"/>
      <family val="2"/>
      <scheme val="minor"/>
    </font>
    <font>
      <b/>
      <sz val="16"/>
      <color theme="1"/>
      <name val="Calibri"/>
      <family val="2"/>
      <scheme val="minor"/>
    </font>
    <font>
      <b/>
      <sz val="8"/>
      <color theme="6" tint="-0.249977111117893"/>
      <name val="Ubuntu"/>
    </font>
    <font>
      <sz val="8"/>
      <color theme="6" tint="-0.249977111117893"/>
      <name val="Ubuntu"/>
    </font>
  </fonts>
  <fills count="6">
    <fill>
      <patternFill patternType="none"/>
    </fill>
    <fill>
      <patternFill patternType="gray125"/>
    </fill>
    <fill>
      <patternFill patternType="solid">
        <fgColor rgb="FFFF0000"/>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s>
  <borders count="17">
    <border>
      <left/>
      <right/>
      <top/>
      <bottom/>
      <diagonal/>
    </border>
    <border>
      <left/>
      <right/>
      <top style="thin">
        <color rgb="FFFF0000"/>
      </top>
      <bottom/>
      <diagonal/>
    </border>
    <border>
      <left style="thin">
        <color rgb="FFFF0000"/>
      </left>
      <right style="thin">
        <color rgb="FFFF0000"/>
      </right>
      <top style="thin">
        <color rgb="FFFF0000"/>
      </top>
      <bottom style="thin">
        <color rgb="FFFF0000"/>
      </bottom>
      <diagonal/>
    </border>
    <border>
      <left/>
      <right/>
      <top style="thin">
        <color theme="7"/>
      </top>
      <bottom/>
      <diagonal/>
    </border>
    <border>
      <left style="thin">
        <color theme="7"/>
      </left>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9"/>
      </left>
      <right style="thin">
        <color theme="9"/>
      </right>
      <top style="thin">
        <color theme="9"/>
      </top>
      <bottom style="thin">
        <color theme="9"/>
      </bottom>
      <diagonal/>
    </border>
    <border>
      <left style="thin">
        <color theme="8"/>
      </left>
      <right style="thin">
        <color theme="8"/>
      </right>
      <top style="thin">
        <color theme="8"/>
      </top>
      <bottom style="thin">
        <color theme="8"/>
      </bottom>
      <diagonal/>
    </border>
    <border>
      <left/>
      <right style="thin">
        <color theme="7"/>
      </right>
      <top/>
      <bottom/>
      <diagonal/>
    </border>
    <border>
      <left style="thin">
        <color theme="7"/>
      </left>
      <right style="thin">
        <color theme="7"/>
      </right>
      <top/>
      <bottom style="thin">
        <color theme="7"/>
      </bottom>
      <diagonal/>
    </border>
    <border>
      <left style="thin">
        <color theme="7"/>
      </left>
      <right style="thin">
        <color theme="7"/>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style="thin">
        <color theme="7"/>
      </right>
      <top/>
      <bottom style="thin">
        <color theme="7"/>
      </bottom>
      <diagonal/>
    </border>
    <border>
      <left/>
      <right/>
      <top/>
      <bottom style="thin">
        <color theme="7"/>
      </bottom>
      <diagonal/>
    </border>
    <border>
      <left/>
      <right style="thin">
        <color theme="9"/>
      </right>
      <top/>
      <bottom/>
      <diagonal/>
    </border>
    <border>
      <left style="thin">
        <color theme="9"/>
      </left>
      <right style="thin">
        <color theme="9"/>
      </right>
      <top style="thin">
        <color theme="9"/>
      </top>
      <bottom/>
      <diagonal/>
    </border>
  </borders>
  <cellStyleXfs count="1">
    <xf numFmtId="0" fontId="0" fillId="0" borderId="0"/>
  </cellStyleXfs>
  <cellXfs count="139">
    <xf numFmtId="0" fontId="0" fillId="0" borderId="0" xfId="0"/>
    <xf numFmtId="0" fontId="5" fillId="0" borderId="0" xfId="0" applyFont="1"/>
    <xf numFmtId="167" fontId="6" fillId="0" borderId="0" xfId="0" applyNumberFormat="1" applyFont="1"/>
    <xf numFmtId="167" fontId="5" fillId="0" borderId="0" xfId="0" applyNumberFormat="1" applyFont="1"/>
    <xf numFmtId="166" fontId="6" fillId="0" borderId="0" xfId="0" applyNumberFormat="1" applyFont="1"/>
    <xf numFmtId="166" fontId="5" fillId="0" borderId="0" xfId="0" applyNumberFormat="1" applyFont="1"/>
    <xf numFmtId="167" fontId="7" fillId="2" borderId="0" xfId="0" applyNumberFormat="1" applyFont="1" applyFill="1"/>
    <xf numFmtId="167" fontId="7" fillId="2" borderId="0" xfId="0" applyNumberFormat="1" applyFont="1" applyFill="1" applyBorder="1"/>
    <xf numFmtId="171" fontId="7" fillId="2" borderId="0" xfId="0" applyNumberFormat="1" applyFont="1" applyFill="1" applyBorder="1"/>
    <xf numFmtId="165" fontId="7" fillId="2" borderId="0" xfId="0" applyNumberFormat="1" applyFont="1" applyFill="1"/>
    <xf numFmtId="165" fontId="8" fillId="0" borderId="0" xfId="0" applyNumberFormat="1" applyFont="1"/>
    <xf numFmtId="164" fontId="6" fillId="0" borderId="0" xfId="0" applyNumberFormat="1" applyFont="1"/>
    <xf numFmtId="164" fontId="5" fillId="0" borderId="0" xfId="0" applyNumberFormat="1" applyFont="1"/>
    <xf numFmtId="168" fontId="6" fillId="0" borderId="0" xfId="0" applyNumberFormat="1" applyFont="1"/>
    <xf numFmtId="168" fontId="5" fillId="0" borderId="0" xfId="0" applyNumberFormat="1" applyFont="1"/>
    <xf numFmtId="168" fontId="7" fillId="3" borderId="0" xfId="0" applyNumberFormat="1" applyFont="1" applyFill="1"/>
    <xf numFmtId="168" fontId="8" fillId="0" borderId="0" xfId="0" applyNumberFormat="1" applyFont="1"/>
    <xf numFmtId="0" fontId="7" fillId="3" borderId="0" xfId="0" applyFont="1" applyFill="1"/>
    <xf numFmtId="169" fontId="7" fillId="3" borderId="0" xfId="0" applyNumberFormat="1" applyFont="1" applyFill="1"/>
    <xf numFmtId="166" fontId="7" fillId="4" borderId="0" xfId="0" applyNumberFormat="1" applyFont="1" applyFill="1"/>
    <xf numFmtId="168" fontId="7" fillId="4" borderId="0" xfId="0" applyNumberFormat="1" applyFont="1" applyFill="1"/>
    <xf numFmtId="0" fontId="1" fillId="0" borderId="0" xfId="0" applyFont="1" applyFill="1" applyAlignment="1"/>
    <xf numFmtId="168" fontId="5" fillId="0" borderId="0" xfId="0" applyNumberFormat="1" applyFont="1" applyFill="1"/>
    <xf numFmtId="169" fontId="9" fillId="0" borderId="0" xfId="0" applyNumberFormat="1" applyFont="1" applyFill="1"/>
    <xf numFmtId="0" fontId="5" fillId="0" borderId="0" xfId="0" applyNumberFormat="1" applyFont="1" applyFill="1"/>
    <xf numFmtId="0" fontId="5" fillId="0" borderId="0" xfId="0" applyNumberFormat="1" applyFont="1"/>
    <xf numFmtId="168" fontId="6" fillId="0" borderId="0" xfId="0" applyNumberFormat="1" applyFont="1" applyFill="1"/>
    <xf numFmtId="168" fontId="7" fillId="0" borderId="0" xfId="0" applyNumberFormat="1" applyFont="1" applyFill="1"/>
    <xf numFmtId="0" fontId="2" fillId="0" borderId="0" xfId="0" applyNumberFormat="1" applyFont="1" applyFill="1" applyAlignment="1"/>
    <xf numFmtId="0" fontId="6" fillId="0" borderId="0" xfId="0" applyFont="1"/>
    <xf numFmtId="0" fontId="5" fillId="0" borderId="0" xfId="0" applyFont="1" applyFill="1"/>
    <xf numFmtId="167" fontId="5" fillId="0" borderId="0" xfId="0" applyNumberFormat="1" applyFont="1" applyFill="1"/>
    <xf numFmtId="166" fontId="5" fillId="0" borderId="0" xfId="0" applyNumberFormat="1" applyFont="1" applyFill="1"/>
    <xf numFmtId="165" fontId="8" fillId="0" borderId="0" xfId="0" applyNumberFormat="1" applyFont="1" applyFill="1"/>
    <xf numFmtId="164" fontId="5" fillId="0" borderId="0" xfId="0" applyNumberFormat="1" applyFont="1" applyFill="1"/>
    <xf numFmtId="168" fontId="8" fillId="0" borderId="0" xfId="0" applyNumberFormat="1" applyFont="1" applyFill="1"/>
    <xf numFmtId="49" fontId="5" fillId="0" borderId="0" xfId="0" applyNumberFormat="1" applyFont="1"/>
    <xf numFmtId="0" fontId="6" fillId="0" borderId="0" xfId="0" applyFont="1" applyFill="1"/>
    <xf numFmtId="167" fontId="7" fillId="2" borderId="1" xfId="0" applyNumberFormat="1" applyFont="1" applyFill="1" applyBorder="1"/>
    <xf numFmtId="168" fontId="7" fillId="3" borderId="3" xfId="0" applyNumberFormat="1" applyFont="1" applyFill="1" applyBorder="1"/>
    <xf numFmtId="164" fontId="7" fillId="3" borderId="0" xfId="0" applyNumberFormat="1" applyFont="1" applyFill="1"/>
    <xf numFmtId="0" fontId="6" fillId="0" borderId="0" xfId="0" applyFont="1" applyFill="1" applyAlignment="1"/>
    <xf numFmtId="0" fontId="11" fillId="0" borderId="8" xfId="0" applyFont="1" applyFill="1" applyBorder="1" applyAlignment="1"/>
    <xf numFmtId="0" fontId="6" fillId="0" borderId="8" xfId="0" applyFont="1" applyFill="1" applyBorder="1" applyAlignment="1"/>
    <xf numFmtId="168" fontId="7" fillId="3" borderId="0" xfId="0" applyNumberFormat="1" applyFont="1" applyFill="1" applyBorder="1"/>
    <xf numFmtId="0" fontId="6" fillId="0" borderId="9" xfId="0" applyFont="1" applyFill="1" applyBorder="1"/>
    <xf numFmtId="167" fontId="6" fillId="0" borderId="2" xfId="0" applyNumberFormat="1" applyFont="1" applyBorder="1" applyProtection="1">
      <protection locked="0"/>
    </xf>
    <xf numFmtId="169" fontId="6" fillId="0" borderId="2" xfId="0" applyNumberFormat="1" applyFont="1" applyBorder="1" applyProtection="1">
      <protection locked="0"/>
    </xf>
    <xf numFmtId="170" fontId="6" fillId="0" borderId="2" xfId="0" applyNumberFormat="1" applyFont="1" applyBorder="1" applyProtection="1">
      <protection locked="0"/>
    </xf>
    <xf numFmtId="164" fontId="6" fillId="0" borderId="5" xfId="0" applyNumberFormat="1" applyFont="1" applyBorder="1" applyProtection="1">
      <protection locked="0"/>
    </xf>
    <xf numFmtId="168" fontId="6" fillId="0" borderId="5" xfId="0" applyNumberFormat="1" applyFont="1" applyBorder="1" applyProtection="1">
      <protection locked="0"/>
    </xf>
    <xf numFmtId="168" fontId="6" fillId="0" borderId="9" xfId="0" applyNumberFormat="1" applyFont="1" applyFill="1" applyBorder="1" applyAlignment="1" applyProtection="1">
      <protection locked="0"/>
    </xf>
    <xf numFmtId="164" fontId="6" fillId="0" borderId="4" xfId="0" applyNumberFormat="1" applyFont="1" applyFill="1" applyBorder="1" applyAlignment="1" applyProtection="1">
      <protection locked="0"/>
    </xf>
    <xf numFmtId="169" fontId="6" fillId="0" borderId="10" xfId="0" applyNumberFormat="1" applyFont="1" applyFill="1" applyBorder="1" applyProtection="1">
      <protection locked="0"/>
    </xf>
    <xf numFmtId="168" fontId="6" fillId="0" borderId="5" xfId="0" applyNumberFormat="1" applyFont="1" applyFill="1" applyBorder="1" applyProtection="1">
      <protection locked="0"/>
    </xf>
    <xf numFmtId="169" fontId="6" fillId="0" borderId="9" xfId="0" applyNumberFormat="1" applyFont="1" applyFill="1" applyBorder="1" applyProtection="1">
      <protection locked="0"/>
    </xf>
    <xf numFmtId="168" fontId="6" fillId="0" borderId="0" xfId="0" applyNumberFormat="1" applyFont="1" applyFill="1" applyAlignment="1" applyProtection="1">
      <protection locked="0"/>
    </xf>
    <xf numFmtId="164" fontId="6" fillId="0" borderId="5" xfId="0" applyNumberFormat="1" applyFont="1" applyFill="1" applyBorder="1" applyAlignment="1" applyProtection="1">
      <protection locked="0"/>
    </xf>
    <xf numFmtId="169" fontId="6" fillId="0" borderId="5" xfId="0" applyNumberFormat="1" applyFont="1" applyFill="1" applyBorder="1" applyProtection="1">
      <protection locked="0"/>
    </xf>
    <xf numFmtId="168" fontId="6" fillId="0" borderId="9" xfId="0" applyNumberFormat="1" applyFont="1" applyFill="1" applyBorder="1" applyProtection="1">
      <protection locked="0"/>
    </xf>
    <xf numFmtId="168" fontId="6" fillId="0" borderId="6" xfId="0" applyNumberFormat="1" applyFont="1" applyBorder="1" applyProtection="1">
      <protection locked="0"/>
    </xf>
    <xf numFmtId="168" fontId="6" fillId="0" borderId="7" xfId="0" applyNumberFormat="1" applyFont="1" applyBorder="1" applyProtection="1">
      <protection locked="0"/>
    </xf>
    <xf numFmtId="172" fontId="6" fillId="0" borderId="7" xfId="0" applyNumberFormat="1" applyFont="1" applyBorder="1" applyProtection="1">
      <protection locked="0"/>
    </xf>
    <xf numFmtId="164" fontId="6" fillId="0" borderId="6" xfId="0" applyNumberFormat="1" applyFont="1" applyBorder="1" applyProtection="1">
      <protection locked="0"/>
    </xf>
    <xf numFmtId="166" fontId="6" fillId="0" borderId="0" xfId="0" applyNumberFormat="1" applyFont="1" applyFill="1" applyAlignment="1"/>
    <xf numFmtId="166" fontId="6" fillId="0" borderId="0" xfId="0" applyNumberFormat="1" applyFont="1" applyFill="1"/>
    <xf numFmtId="166" fontId="3" fillId="4" borderId="0" xfId="0" applyNumberFormat="1" applyFont="1" applyFill="1" applyAlignment="1">
      <alignment wrapText="1"/>
    </xf>
    <xf numFmtId="0" fontId="0" fillId="0" borderId="0" xfId="0" applyAlignment="1">
      <alignment wrapText="1"/>
    </xf>
    <xf numFmtId="0" fontId="7" fillId="0" borderId="0" xfId="0" applyFont="1" applyFill="1" applyAlignment="1"/>
    <xf numFmtId="0" fontId="0" fillId="0" borderId="0" xfId="0" applyAlignment="1"/>
    <xf numFmtId="0" fontId="7" fillId="0" borderId="14" xfId="0" applyFont="1" applyFill="1" applyBorder="1" applyAlignment="1"/>
    <xf numFmtId="0" fontId="0" fillId="0" borderId="13" xfId="0" applyBorder="1" applyAlignment="1"/>
    <xf numFmtId="0" fontId="5" fillId="0" borderId="0" xfId="0" applyFont="1" applyAlignment="1"/>
    <xf numFmtId="0" fontId="3" fillId="2" borderId="0" xfId="0" applyFont="1" applyFill="1" applyAlignment="1"/>
    <xf numFmtId="0" fontId="4" fillId="2" borderId="0" xfId="0" applyFont="1" applyFill="1" applyAlignment="1"/>
    <xf numFmtId="165" fontId="8" fillId="0" borderId="0" xfId="0" applyNumberFormat="1" applyFont="1" applyAlignment="1"/>
    <xf numFmtId="0" fontId="3" fillId="4" borderId="0" xfId="0" applyFont="1" applyFill="1" applyAlignment="1"/>
    <xf numFmtId="0" fontId="2" fillId="4" borderId="0" xfId="0" applyFont="1" applyFill="1" applyAlignment="1"/>
    <xf numFmtId="0" fontId="3" fillId="3" borderId="0" xfId="0" applyFont="1" applyFill="1" applyAlignment="1"/>
    <xf numFmtId="0" fontId="10" fillId="3" borderId="0" xfId="0" applyFont="1" applyFill="1" applyAlignment="1"/>
    <xf numFmtId="0" fontId="3" fillId="3" borderId="11" xfId="0" applyFont="1" applyFill="1" applyBorder="1" applyAlignment="1"/>
    <xf numFmtId="0" fontId="0" fillId="0" borderId="12" xfId="0" applyBorder="1" applyAlignment="1"/>
    <xf numFmtId="0" fontId="10" fillId="0" borderId="0" xfId="0" applyFont="1" applyAlignment="1"/>
    <xf numFmtId="0" fontId="10" fillId="0" borderId="8" xfId="0" applyFont="1" applyBorder="1" applyAlignment="1"/>
    <xf numFmtId="166" fontId="7" fillId="0" borderId="0" xfId="0" applyNumberFormat="1" applyFont="1" applyFill="1" applyAlignment="1"/>
    <xf numFmtId="166" fontId="6" fillId="0" borderId="15" xfId="0" applyNumberFormat="1" applyFont="1" applyFill="1" applyBorder="1" applyAlignment="1"/>
    <xf numFmtId="168" fontId="13" fillId="0" borderId="6" xfId="0" applyNumberFormat="1" applyFont="1" applyFill="1" applyBorder="1" applyAlignment="1" applyProtection="1">
      <protection locked="0"/>
    </xf>
    <xf numFmtId="166" fontId="6" fillId="0" borderId="0" xfId="0" applyNumberFormat="1" applyFont="1" applyFill="1" applyBorder="1" applyAlignment="1"/>
    <xf numFmtId="168" fontId="6" fillId="0" borderId="6" xfId="0" applyNumberFormat="1" applyFont="1" applyFill="1" applyBorder="1" applyProtection="1">
      <protection locked="0"/>
    </xf>
    <xf numFmtId="166" fontId="6" fillId="0" borderId="15" xfId="0" applyNumberFormat="1" applyFont="1" applyFill="1" applyBorder="1"/>
    <xf numFmtId="168" fontId="6" fillId="0" borderId="16" xfId="0" applyNumberFormat="1" applyFont="1" applyFill="1" applyBorder="1" applyProtection="1">
      <protection locked="0"/>
    </xf>
    <xf numFmtId="0" fontId="0" fillId="0" borderId="0" xfId="0" applyAlignment="1">
      <alignment vertical="top" wrapText="1"/>
    </xf>
    <xf numFmtId="0" fontId="14" fillId="0" borderId="0" xfId="0" applyFont="1"/>
    <xf numFmtId="0" fontId="6" fillId="0" borderId="5" xfId="0" applyFont="1" applyBorder="1" applyAlignment="1">
      <alignment vertical="top" wrapText="1"/>
    </xf>
    <xf numFmtId="49" fontId="3" fillId="3" borderId="0" xfId="0" applyNumberFormat="1" applyFont="1" applyFill="1" applyAlignment="1"/>
    <xf numFmtId="49" fontId="4" fillId="3" borderId="0" xfId="0" applyNumberFormat="1" applyFont="1" applyFill="1" applyAlignment="1"/>
    <xf numFmtId="0" fontId="3" fillId="5" borderId="0" xfId="0" applyFont="1" applyFill="1" applyAlignment="1"/>
    <xf numFmtId="0" fontId="2" fillId="5" borderId="0" xfId="0" applyFont="1" applyFill="1" applyAlignment="1"/>
    <xf numFmtId="0" fontId="7" fillId="5" borderId="0" xfId="0" applyFont="1" applyFill="1"/>
    <xf numFmtId="167" fontId="7" fillId="5" borderId="0" xfId="0" applyNumberFormat="1" applyFont="1" applyFill="1" applyBorder="1"/>
    <xf numFmtId="0" fontId="7" fillId="5" borderId="0" xfId="0" applyNumberFormat="1" applyFont="1" applyFill="1" applyBorder="1"/>
    <xf numFmtId="167" fontId="7" fillId="5" borderId="0" xfId="0" applyNumberFormat="1" applyFont="1" applyFill="1"/>
    <xf numFmtId="168" fontId="7" fillId="5" borderId="0" xfId="0" applyNumberFormat="1" applyFont="1" applyFill="1"/>
    <xf numFmtId="0" fontId="3" fillId="3" borderId="5" xfId="0" applyFont="1" applyFill="1" applyBorder="1" applyAlignment="1">
      <alignment vertical="top" wrapText="1"/>
    </xf>
    <xf numFmtId="0" fontId="3" fillId="5" borderId="0" xfId="0" applyFont="1" applyFill="1" applyAlignment="1">
      <alignment horizontal="right" vertical="top"/>
    </xf>
    <xf numFmtId="0" fontId="3" fillId="4" borderId="0" xfId="0" applyFont="1" applyFill="1" applyAlignment="1">
      <alignment horizontal="right" vertical="top"/>
    </xf>
    <xf numFmtId="0" fontId="3" fillId="3" borderId="0" xfId="0" applyFont="1" applyFill="1" applyAlignment="1">
      <alignment horizontal="right" vertical="top"/>
    </xf>
    <xf numFmtId="165" fontId="3" fillId="3" borderId="0" xfId="0" applyNumberFormat="1" applyFont="1" applyFill="1" applyAlignment="1">
      <alignment horizontal="right" vertical="top"/>
    </xf>
    <xf numFmtId="0" fontId="3" fillId="2" borderId="0" xfId="0" applyFont="1" applyFill="1" applyAlignment="1">
      <alignment horizontal="right" vertical="top"/>
    </xf>
    <xf numFmtId="167" fontId="4" fillId="2" borderId="0" xfId="0" applyNumberFormat="1" applyFont="1" applyFill="1" applyAlignment="1">
      <alignment horizontal="right"/>
    </xf>
    <xf numFmtId="166" fontId="4" fillId="2" borderId="0" xfId="0" applyNumberFormat="1" applyFont="1" applyFill="1" applyBorder="1" applyAlignment="1">
      <alignment horizontal="right"/>
    </xf>
    <xf numFmtId="166" fontId="4" fillId="2" borderId="0" xfId="0" applyNumberFormat="1" applyFont="1" applyFill="1" applyAlignment="1">
      <alignment horizontal="right"/>
    </xf>
    <xf numFmtId="165" fontId="4" fillId="2" borderId="0" xfId="0" applyNumberFormat="1" applyFont="1" applyFill="1" applyAlignment="1">
      <alignment horizontal="right"/>
    </xf>
    <xf numFmtId="164" fontId="4" fillId="3" borderId="0" xfId="0" applyNumberFormat="1" applyFont="1" applyFill="1" applyAlignment="1">
      <alignment horizontal="right"/>
    </xf>
    <xf numFmtId="168" fontId="4" fillId="3" borderId="0" xfId="0" applyNumberFormat="1" applyFont="1" applyFill="1" applyAlignment="1">
      <alignment horizontal="right"/>
    </xf>
    <xf numFmtId="0" fontId="4" fillId="3" borderId="0" xfId="0" applyFont="1" applyFill="1" applyAlignment="1">
      <alignment horizontal="right"/>
    </xf>
    <xf numFmtId="0" fontId="4" fillId="3" borderId="8" xfId="0" applyFont="1" applyFill="1" applyBorder="1" applyAlignment="1">
      <alignment horizontal="right"/>
    </xf>
    <xf numFmtId="0" fontId="4" fillId="3" borderId="9" xfId="0" applyFont="1" applyFill="1" applyBorder="1" applyAlignment="1">
      <alignment horizontal="right"/>
    </xf>
    <xf numFmtId="164" fontId="4" fillId="4" borderId="0" xfId="0" applyNumberFormat="1" applyFont="1" applyFill="1" applyAlignment="1">
      <alignment horizontal="right"/>
    </xf>
    <xf numFmtId="168" fontId="4" fillId="4" borderId="0" xfId="0" applyNumberFormat="1" applyFont="1" applyFill="1" applyAlignment="1">
      <alignment horizontal="right"/>
    </xf>
    <xf numFmtId="167" fontId="4" fillId="4" borderId="0" xfId="0" applyNumberFormat="1"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right"/>
    </xf>
    <xf numFmtId="166" fontId="4" fillId="4" borderId="0" xfId="0" applyNumberFormat="1" applyFont="1" applyFill="1" applyBorder="1" applyAlignment="1">
      <alignment horizontal="right"/>
    </xf>
    <xf numFmtId="166" fontId="4" fillId="4" borderId="15" xfId="0" applyNumberFormat="1" applyFont="1" applyFill="1" applyBorder="1" applyAlignment="1">
      <alignment horizontal="right"/>
    </xf>
    <xf numFmtId="0" fontId="4" fillId="5" borderId="0" xfId="0" applyFont="1" applyFill="1" applyAlignment="1">
      <alignment horizontal="right"/>
    </xf>
    <xf numFmtId="0" fontId="4" fillId="0" borderId="0" xfId="0" applyFont="1" applyAlignment="1">
      <alignment horizontal="right"/>
    </xf>
    <xf numFmtId="0" fontId="15" fillId="0" borderId="0" xfId="0" applyNumberFormat="1" applyFont="1" applyFill="1" applyAlignment="1"/>
    <xf numFmtId="167" fontId="16" fillId="0" borderId="0" xfId="0" applyNumberFormat="1" applyFont="1" applyFill="1" applyAlignment="1"/>
    <xf numFmtId="166" fontId="16" fillId="0" borderId="0" xfId="0" applyNumberFormat="1" applyFont="1" applyFill="1" applyBorder="1" applyAlignment="1"/>
    <xf numFmtId="166" fontId="16" fillId="0" borderId="0" xfId="0" applyNumberFormat="1" applyFont="1" applyFill="1" applyAlignment="1"/>
    <xf numFmtId="165" fontId="16" fillId="0" borderId="0" xfId="0" applyNumberFormat="1" applyFont="1" applyFill="1" applyAlignment="1"/>
    <xf numFmtId="165" fontId="15" fillId="0" borderId="0" xfId="0" applyNumberFormat="1" applyFont="1" applyFill="1" applyAlignment="1"/>
    <xf numFmtId="164" fontId="16" fillId="0" borderId="0" xfId="0" applyNumberFormat="1" applyFont="1" applyFill="1" applyAlignment="1"/>
    <xf numFmtId="168" fontId="16" fillId="0" borderId="0" xfId="0" applyNumberFormat="1" applyFont="1" applyFill="1" applyAlignment="1"/>
    <xf numFmtId="0" fontId="16" fillId="0" borderId="0" xfId="0" applyFont="1" applyFill="1" applyAlignment="1"/>
    <xf numFmtId="0" fontId="16" fillId="0" borderId="8" xfId="0" applyFont="1" applyFill="1" applyBorder="1" applyAlignment="1"/>
    <xf numFmtId="0" fontId="16" fillId="0" borderId="9" xfId="0" applyFont="1" applyFill="1" applyBorder="1" applyAlignment="1"/>
    <xf numFmtId="166" fontId="16" fillId="0" borderId="15" xfId="0" applyNumberFormat="1" applyFont="1" applyFill="1" applyBorder="1"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abSelected="1" zoomScale="150" workbookViewId="0">
      <pane ySplit="11" topLeftCell="A12" activePane="bottomLeft" state="frozen"/>
      <selection pane="bottomLeft" activeCell="A84" sqref="A84:B84"/>
    </sheetView>
  </sheetViews>
  <sheetFormatPr baseColWidth="10" defaultRowHeight="15" x14ac:dyDescent="0.15"/>
  <cols>
    <col min="1" max="1" width="48" style="1" customWidth="1"/>
    <col min="2" max="2" width="16.5" style="1" customWidth="1"/>
    <col min="3" max="3" width="12.1640625" style="126" bestFit="1" customWidth="1"/>
    <col min="4" max="4" width="255.6640625" style="135" customWidth="1"/>
    <col min="5" max="13" width="10.83203125" style="1" customWidth="1"/>
    <col min="14" max="14" width="10.83203125" style="30"/>
    <col min="15" max="16384" width="10.83203125" style="1"/>
  </cols>
  <sheetData>
    <row r="1" spans="1:14" ht="21" x14ac:dyDescent="0.25">
      <c r="A1" s="73" t="s">
        <v>133</v>
      </c>
      <c r="B1" s="74"/>
      <c r="C1" s="108" t="str">
        <f>'Begriffe und Formelvariablen'!C1</f>
        <v>Variable</v>
      </c>
      <c r="D1" s="127"/>
      <c r="E1" s="28"/>
    </row>
    <row r="2" spans="1:14" s="3" customFormat="1" ht="18" x14ac:dyDescent="0.2">
      <c r="A2" s="2" t="str">
        <f>'Begriffe und Formelvariablen'!A26</f>
        <v>Sensor-Breite (mm)</v>
      </c>
      <c r="B2" s="46">
        <v>36</v>
      </c>
      <c r="C2" s="109" t="str">
        <f>'Begriffe und Formelvariablen'!C26</f>
        <v>SeB(mm)</v>
      </c>
      <c r="D2" s="128" t="str">
        <f>'Begriffe und Formelvariablen'!D26</f>
        <v>Die Breite des Bildsensors der Kamera.</v>
      </c>
      <c r="E2" s="26"/>
      <c r="N2" s="31"/>
    </row>
    <row r="3" spans="1:14" s="5" customFormat="1" ht="18" x14ac:dyDescent="0.2">
      <c r="A3" s="4" t="str">
        <f>'Begriffe und Formelvariablen'!A12</f>
        <v>Horizontale Bildauflösung (px)</v>
      </c>
      <c r="B3" s="47">
        <v>5760</v>
      </c>
      <c r="C3" s="110" t="str">
        <f>'Begriffe und Formelvariablen'!C12</f>
        <v>BAh(px)</v>
      </c>
      <c r="D3" s="129" t="str">
        <f>'Begriffe und Formelvariablen'!D12</f>
        <v>Die horizontale Auflösung des aufgenommenen Bildes.</v>
      </c>
      <c r="E3" s="27"/>
      <c r="N3" s="32"/>
    </row>
    <row r="4" spans="1:14" s="5" customFormat="1" ht="18" x14ac:dyDescent="0.2">
      <c r="A4" s="4" t="str">
        <f>'Begriffe und Formelvariablen'!A30</f>
        <v>Vertikale Bildauflösung (px)</v>
      </c>
      <c r="B4" s="47">
        <v>3240</v>
      </c>
      <c r="C4" s="111" t="str">
        <f>'Begriffe und Formelvariablen'!C30</f>
        <v>BAv(px)</v>
      </c>
      <c r="D4" s="130" t="str">
        <f>'Begriffe und Formelvariablen'!D30</f>
        <v>Die vertikale Auflösung des aufgenommenen Bildes.</v>
      </c>
      <c r="E4" s="27"/>
      <c r="N4" s="32"/>
    </row>
    <row r="5" spans="1:14" s="5" customFormat="1" ht="18" x14ac:dyDescent="0.2">
      <c r="A5" s="4" t="str">
        <f>'Begriffe und Formelvariablen'!A6</f>
        <v>Brennweite (mm)</v>
      </c>
      <c r="B5" s="48">
        <v>70</v>
      </c>
      <c r="C5" s="111" t="str">
        <f>'Begriffe und Formelvariablen'!C6</f>
        <v>BW(mm)</v>
      </c>
      <c r="D5" s="130" t="str">
        <f>'Begriffe und Formelvariablen'!D6</f>
        <v>Die Brennweite der Optik der Kamera.</v>
      </c>
      <c r="E5" s="27"/>
      <c r="N5" s="32"/>
    </row>
    <row r="6" spans="1:14" s="3" customFormat="1" ht="18" x14ac:dyDescent="0.2">
      <c r="A6" s="6" t="str">
        <f>'Begriffe und Formelvariablen'!A8</f>
        <v>Effektive Sensor-Höhe (mm)</v>
      </c>
      <c r="B6" s="38">
        <f>B2*B4/B3</f>
        <v>20.25</v>
      </c>
      <c r="C6" s="109" t="str">
        <f>'Begriffe und Formelvariablen'!C8</f>
        <v>EffSeH(mm)</v>
      </c>
      <c r="D6" s="128" t="str">
        <f>'Begriffe und Formelvariablen'!D8</f>
        <v>Die effektive Höhe des Bildsensors der Kamera, die, entsprechend dem Bild-Seitenverhältnis, belichtet wird. Bei Bild-Seitenverhältnissen, die nicht dem Seitenverhältnis des Bildsensors entsprechen, wird ein Teil des Bildes oben und unten abgeschnitten.</v>
      </c>
      <c r="N6" s="31"/>
    </row>
    <row r="7" spans="1:14" s="3" customFormat="1" ht="18" x14ac:dyDescent="0.2">
      <c r="A7" s="7" t="str">
        <f>'Begriffe und Formelvariablen'!A27</f>
        <v>Sensor-Diagonale (mm)</v>
      </c>
      <c r="B7" s="7">
        <f>SQRT(B2^2+B6^2)</f>
        <v>41.304509439043095</v>
      </c>
      <c r="C7" s="109" t="str">
        <f>'Begriffe und Formelvariablen'!C27</f>
        <v>SeD(mm)</v>
      </c>
      <c r="D7" s="128" t="str">
        <f>'Begriffe und Formelvariablen'!D27</f>
        <v>Die Diagonale des Bildsensors der Kamera, berechnet aus Sensor-Breite (mm) und (effektiver) Sensor-Höhe (mm).</v>
      </c>
      <c r="E7" s="21"/>
      <c r="N7" s="31"/>
    </row>
    <row r="8" spans="1:14" s="3" customFormat="1" ht="18" x14ac:dyDescent="0.2">
      <c r="A8" s="7" t="str">
        <f>'Begriffe und Formelvariablen'!A3</f>
        <v>Bild-Seitenverhältnis (h:b)</v>
      </c>
      <c r="B8" s="8">
        <f>B3/B4</f>
        <v>1.7777777777777777</v>
      </c>
      <c r="C8" s="112" t="str">
        <f>'Begriffe und Formelvariablen'!C3</f>
        <v>BSV(h:b)</v>
      </c>
      <c r="D8" s="131" t="str">
        <f>'Begriffe und Formelvariablen'!D3</f>
        <v>Das Seitenverhältnis der aufgenommenen Bildes in Höhe:Breite, wobei Höhe=1.</v>
      </c>
      <c r="E8" s="24"/>
      <c r="F8" s="25"/>
      <c r="G8" s="25"/>
      <c r="N8" s="31"/>
    </row>
    <row r="9" spans="1:14" s="10" customFormat="1" ht="18" x14ac:dyDescent="0.2">
      <c r="A9" s="9" t="str">
        <f>'Begriffe und Formelvariablen'!A13</f>
        <v>Horizontaler Öffnungswinkel (°)</v>
      </c>
      <c r="B9" s="9">
        <f>DEGREES(2*ATAN(B2/(2*B5)))</f>
        <v>28.841546255021971</v>
      </c>
      <c r="C9" s="112" t="str">
        <f>'Begriffe und Formelvariablen'!C13</f>
        <v>FOVh(°)</v>
      </c>
      <c r="D9" s="131" t="str">
        <f>'Begriffe und Formelvariablen'!D13</f>
        <v>Der horizontale Öffnungswinkel, bzw. horizontaler Field of View der Optik der Kamera bei einer bestimmten Brennweite.</v>
      </c>
      <c r="E9" s="24"/>
      <c r="F9" s="25"/>
      <c r="G9" s="25"/>
      <c r="N9" s="33"/>
    </row>
    <row r="10" spans="1:14" s="10" customFormat="1" ht="18" x14ac:dyDescent="0.2">
      <c r="A10" s="9" t="str">
        <f>'Begriffe und Formelvariablen'!A31</f>
        <v>Vertikaler Öffnungswinkel (°)</v>
      </c>
      <c r="B10" s="9">
        <f>DEGREES(2*ATAN(B6/(2*B5)))</f>
        <v>16.46068961077178</v>
      </c>
      <c r="C10" s="112" t="str">
        <f>'Begriffe und Formelvariablen'!C31</f>
        <v>FOVv(°)</v>
      </c>
      <c r="D10" s="131" t="str">
        <f>'Begriffe und Formelvariablen'!D31</f>
        <v>Der vertikale Öffnungswinkel, bzw. horizontaler Field of View der Optik der Kamera bei einer bestimmten Brennweite.</v>
      </c>
      <c r="E10" s="23"/>
      <c r="N10" s="33"/>
    </row>
    <row r="11" spans="1:14" s="10" customFormat="1" ht="18" x14ac:dyDescent="0.2">
      <c r="A11" s="9" t="str">
        <f>'Begriffe und Formelvariablen'!A7</f>
        <v>Diagonaler Öffnungswinkel (°)</v>
      </c>
      <c r="B11" s="9">
        <f>SQRT(B9^2+B10^2)</f>
        <v>33.208268440897996</v>
      </c>
      <c r="C11" s="112" t="str">
        <f>'Begriffe und Formelvariablen'!C7</f>
        <v>FOVd(°)</v>
      </c>
      <c r="D11" s="131" t="str">
        <f>'Begriffe und Formelvariablen'!D7</f>
        <v>Der diagonale Öffnungswinkel, bzw. diagonaler Field of View der Optik der Kamera bei einer bestimmten Brennweite.</v>
      </c>
      <c r="N11" s="33"/>
    </row>
    <row r="12" spans="1:14" s="10" customFormat="1" ht="16" x14ac:dyDescent="0.2">
      <c r="A12" s="75"/>
      <c r="B12" s="72"/>
      <c r="C12" s="69"/>
      <c r="D12" s="132"/>
      <c r="N12" s="33"/>
    </row>
    <row r="13" spans="1:14" s="10" customFormat="1" ht="20" x14ac:dyDescent="0.2">
      <c r="A13" s="94" t="s">
        <v>134</v>
      </c>
      <c r="B13" s="95"/>
      <c r="C13" s="107" t="str">
        <f>'Begriffe und Formelvariablen'!C1</f>
        <v>Variable</v>
      </c>
      <c r="D13" s="132"/>
      <c r="N13" s="33"/>
    </row>
    <row r="14" spans="1:14" s="12" customFormat="1" ht="18" x14ac:dyDescent="0.2">
      <c r="A14" s="11" t="str">
        <f>'Begriffe und Formelvariablen'!A16</f>
        <v>Kamera-Neigung (°)</v>
      </c>
      <c r="B14" s="49">
        <v>0</v>
      </c>
      <c r="C14" s="113" t="str">
        <f>'Begriffe und Formelvariablen'!C16</f>
        <v>KN(°)</v>
      </c>
      <c r="D14" s="133" t="str">
        <f>'Begriffe und Formelvariablen'!D16</f>
        <v>Die Neigung der Kamera in Grad. Neigungswinkel nach oben werden positiv, nach unten negativ notiert.</v>
      </c>
      <c r="N14" s="34"/>
    </row>
    <row r="15" spans="1:14" s="14" customFormat="1" ht="18" x14ac:dyDescent="0.2">
      <c r="A15" s="13" t="str">
        <f>'Begriffe und Formelvariablen'!A15</f>
        <v>Kamera-Höhe (m)</v>
      </c>
      <c r="B15" s="50">
        <v>4.3250000000000002</v>
      </c>
      <c r="C15" s="114" t="str">
        <f>'Begriffe und Formelvariablen'!C15</f>
        <v>KH(m)</v>
      </c>
      <c r="D15" s="134" t="str">
        <f>'Begriffe und Formelvariablen'!D15</f>
        <v>Die Höhe der Kamera über Boden.</v>
      </c>
      <c r="N15" s="22"/>
    </row>
    <row r="16" spans="1:14" s="14" customFormat="1" ht="18" x14ac:dyDescent="0.2">
      <c r="A16" s="13" t="str">
        <f>'Begriffe und Formelvariablen'!A20</f>
        <v>Objekt-Entfernung (m)</v>
      </c>
      <c r="B16" s="50">
        <v>23</v>
      </c>
      <c r="C16" s="114" t="str">
        <f>'Begriffe und Formelvariablen'!C20</f>
        <v>OE(m)</v>
      </c>
      <c r="D16" s="134" t="str">
        <f>'Begriffe und Formelvariablen'!D20</f>
        <v>Die Entfernung eines Objekts von der Kamera.</v>
      </c>
      <c r="N16" s="22"/>
    </row>
    <row r="17" spans="1:14" s="14" customFormat="1" ht="18" x14ac:dyDescent="0.2">
      <c r="A17" s="13" t="str">
        <f>'Begriffe und Formelvariablen'!A21</f>
        <v>Objekt-Größe (m)</v>
      </c>
      <c r="B17" s="50">
        <v>6.65</v>
      </c>
      <c r="C17" s="114" t="str">
        <f>'Begriffe und Formelvariablen'!C21</f>
        <v>OG(m)</v>
      </c>
      <c r="D17" s="134" t="str">
        <f>'Begriffe und Formelvariablen'!D21</f>
        <v>Die Größe eines Objekts vor der Kamera.</v>
      </c>
      <c r="N17" s="22"/>
    </row>
    <row r="18" spans="1:14" s="16" customFormat="1" ht="18" x14ac:dyDescent="0.2">
      <c r="A18" s="15" t="str">
        <f>'Begriffe und Formelvariablen'!A5</f>
        <v>Boden-im-Bild-Entfernung (m)</v>
      </c>
      <c r="B18" s="39">
        <f>B15/TAN((B10/2-B14)*PI()/180)</f>
        <v>29.901234567901234</v>
      </c>
      <c r="C18" s="114" t="str">
        <f>'Begriffe und Formelvariablen'!C5</f>
        <v>BIB(m)</v>
      </c>
      <c r="D18" s="134" t="str">
        <f>'Begriffe und Formelvariablen'!D5</f>
        <v>Die Entfernung von der Kamera, in der der Boden am unteren Bildrand ins Bild kommt.</v>
      </c>
      <c r="N18" s="35"/>
    </row>
    <row r="19" spans="1:14" ht="18" x14ac:dyDescent="0.2">
      <c r="A19" s="17" t="str">
        <f>'Begriffe und Formelvariablen'!A11</f>
        <v>Horizont-Höhe (px)</v>
      </c>
      <c r="B19" s="18">
        <f>B4*(B10/2-B14)/B10</f>
        <v>1620</v>
      </c>
      <c r="C19" s="115" t="str">
        <f>'Begriffe und Formelvariablen'!C11</f>
        <v>HH(px)</v>
      </c>
      <c r="D19" s="135" t="str">
        <f>'Begriffe und Formelvariablen'!D11</f>
        <v>Die Höhe des Horizonts im Bild, gemessen von der unteren Bildkante.</v>
      </c>
    </row>
    <row r="20" spans="1:14" ht="18" x14ac:dyDescent="0.2">
      <c r="A20" s="17" t="str">
        <f>'Begriffe und Formelvariablen'!A19</f>
        <v>Objekt-Basis-Höhe (px)</v>
      </c>
      <c r="B20" s="18">
        <f>(B4*(DEGREES(ATAN(B16/B15))-B14+(B10/2)-90))/B10</f>
        <v>-476.21457158214719</v>
      </c>
      <c r="C20" s="115" t="str">
        <f>'Begriffe und Formelvariablen'!C19</f>
        <v>OBH(px)</v>
      </c>
      <c r="D20" s="135" t="str">
        <f>'Begriffe und Formelvariablen'!D19</f>
        <v>Der Punkt, an dem ein Objekt den Boden berührt, wird im Bild in einer bestimmten Höhe, gemessen vom unteren Bildrand, abgebildet.</v>
      </c>
    </row>
    <row r="21" spans="1:14" ht="18" x14ac:dyDescent="0.2">
      <c r="A21" s="17" t="str">
        <f>'Begriffe und Formelvariablen'!A18</f>
        <v>Objekt-Abbildungsgröße (px)</v>
      </c>
      <c r="B21" s="18">
        <f>(B17*B3)/(2*B16*(B2/(2*B5)))</f>
        <v>3238.2608695652175</v>
      </c>
      <c r="C21" s="115" t="str">
        <f>'Begriffe und Formelvariablen'!C18</f>
        <v>OAG(px)</v>
      </c>
      <c r="D21" s="135" t="str">
        <f>'Begriffe und Formelvariablen'!D18</f>
        <v>Die  Abbildungsgröße eines Objekts im Bild in Pixeln.</v>
      </c>
    </row>
    <row r="22" spans="1:14" s="30" customFormat="1" ht="18" x14ac:dyDescent="0.2">
      <c r="A22" s="68"/>
      <c r="B22" s="69"/>
      <c r="C22" s="115"/>
      <c r="D22" s="135"/>
    </row>
    <row r="23" spans="1:14" ht="20" x14ac:dyDescent="0.2">
      <c r="A23" s="78" t="s">
        <v>135</v>
      </c>
      <c r="B23" s="69"/>
      <c r="C23" s="106" t="str">
        <f>'Begriffe und Formelvariablen'!C1</f>
        <v>Variable</v>
      </c>
    </row>
    <row r="24" spans="1:14" ht="18" x14ac:dyDescent="0.2">
      <c r="A24" s="41" t="str">
        <f>'Begriffe und Formelvariablen'!A15</f>
        <v>Kamera-Höhe (m)</v>
      </c>
      <c r="B24" s="51">
        <v>0.2</v>
      </c>
      <c r="C24" s="115" t="str">
        <f>'Begriffe und Formelvariablen'!C15</f>
        <v>KH(m)</v>
      </c>
      <c r="D24" s="135" t="str">
        <f>'Begriffe und Formelvariablen'!D15</f>
        <v>Die Höhe der Kamera über Boden.</v>
      </c>
    </row>
    <row r="25" spans="1:14" ht="20" x14ac:dyDescent="0.2">
      <c r="A25" s="42" t="str">
        <f>'Begriffe und Formelvariablen'!A16</f>
        <v>Kamera-Neigung (°)</v>
      </c>
      <c r="B25" s="52">
        <v>-10</v>
      </c>
      <c r="C25" s="116" t="str">
        <f>'Begriffe und Formelvariablen'!C16</f>
        <v>KN(°)</v>
      </c>
      <c r="D25" s="136" t="str">
        <f>'Begriffe und Formelvariablen'!D16</f>
        <v>Die Neigung der Kamera in Grad. Neigungswinkel nach oben werden positiv, nach unten negativ notiert.</v>
      </c>
    </row>
    <row r="26" spans="1:14" ht="18" x14ac:dyDescent="0.2">
      <c r="A26" s="37" t="str">
        <f>'Begriffe und Formelvariablen'!A19</f>
        <v>Objekt-Basis-Höhe (px)</v>
      </c>
      <c r="B26" s="53">
        <v>50</v>
      </c>
      <c r="C26" s="115" t="str">
        <f>'Begriffe und Formelvariablen'!C19</f>
        <v>OBH(px)</v>
      </c>
      <c r="D26" s="135" t="str">
        <f>'Begriffe und Formelvariablen'!D19</f>
        <v>Der Punkt, an dem ein Objekt den Boden berührt, wird im Bild in einer bestimmten Höhe, gemessen vom unteren Bildrand, abgebildet.</v>
      </c>
    </row>
    <row r="27" spans="1:14" ht="18" x14ac:dyDescent="0.2">
      <c r="A27" s="17" t="str">
        <f>'Begriffe und Formelvariablen'!A20</f>
        <v>Objekt-Entfernung (m)</v>
      </c>
      <c r="B27" s="15">
        <f>B24*TAN((((2*B26*(B10/2))/B4)+B25-(B10/2)+90)*PI()/180)</f>
        <v>0.61640335744985519</v>
      </c>
      <c r="C27" s="115" t="str">
        <f>'Begriffe und Formelvariablen'!C20</f>
        <v>OE(m)</v>
      </c>
      <c r="D27" s="135" t="str">
        <f>'Begriffe und Formelvariablen'!D20</f>
        <v>Die Entfernung eines Objekts von der Kamera.</v>
      </c>
    </row>
    <row r="28" spans="1:14" s="30" customFormat="1" ht="18" x14ac:dyDescent="0.2">
      <c r="A28" s="68"/>
      <c r="B28" s="69"/>
      <c r="C28" s="115"/>
      <c r="D28" s="135"/>
    </row>
    <row r="29" spans="1:14" ht="21" x14ac:dyDescent="0.25">
      <c r="A29" s="78" t="s">
        <v>136</v>
      </c>
      <c r="B29" s="79"/>
      <c r="C29" s="106" t="str">
        <f>'Begriffe und Formelvariablen'!C1</f>
        <v>Variable</v>
      </c>
    </row>
    <row r="30" spans="1:14" ht="18" x14ac:dyDescent="0.2">
      <c r="A30" s="37" t="str">
        <f>'Begriffe und Formelvariablen'!A21</f>
        <v>Objekt-Größe (m)</v>
      </c>
      <c r="B30" s="54">
        <v>1.23</v>
      </c>
      <c r="C30" s="115" t="str">
        <f>'Begriffe und Formelvariablen'!C21</f>
        <v>OG(m)</v>
      </c>
      <c r="D30" s="135" t="str">
        <f>'Begriffe und Formelvariablen'!D21</f>
        <v>Die Größe eines Objekts vor der Kamera.</v>
      </c>
    </row>
    <row r="31" spans="1:14" ht="18" x14ac:dyDescent="0.2">
      <c r="A31" s="37" t="str">
        <f>'Begriffe und Formelvariablen'!A18</f>
        <v>Objekt-Abbildungsgröße (px)</v>
      </c>
      <c r="B31" s="55">
        <v>200</v>
      </c>
      <c r="C31" s="115" t="str">
        <f>'Begriffe und Formelvariablen'!C18</f>
        <v>OAG(px)</v>
      </c>
      <c r="D31" s="135" t="str">
        <f>'Begriffe und Formelvariablen'!D18</f>
        <v>Die  Abbildungsgröße eines Objekts im Bild in Pixeln.</v>
      </c>
    </row>
    <row r="32" spans="1:14" ht="18" x14ac:dyDescent="0.2">
      <c r="A32" s="17" t="str">
        <f>'Begriffe und Formelvariablen'!A20</f>
        <v>Objekt-Entfernung (m)</v>
      </c>
      <c r="B32" s="15">
        <f>(B30*B3)/(2*B31*(B2/(2*B5)))</f>
        <v>68.88000000000001</v>
      </c>
      <c r="C32" s="115" t="str">
        <f>'Begriffe und Formelvariablen'!C20</f>
        <v>OE(m)</v>
      </c>
      <c r="D32" s="135" t="str">
        <f>'Begriffe und Formelvariablen'!D20</f>
        <v>Die Entfernung eines Objekts von der Kamera.</v>
      </c>
    </row>
    <row r="33" spans="1:4" s="30" customFormat="1" ht="18" x14ac:dyDescent="0.2">
      <c r="A33" s="68"/>
      <c r="B33" s="69"/>
      <c r="C33" s="115"/>
      <c r="D33" s="135"/>
    </row>
    <row r="34" spans="1:4" ht="21" x14ac:dyDescent="0.25">
      <c r="A34" s="78" t="s">
        <v>137</v>
      </c>
      <c r="B34" s="82"/>
      <c r="C34" s="106" t="str">
        <f>'Begriffe und Formelvariablen'!C1</f>
        <v>Variable</v>
      </c>
    </row>
    <row r="35" spans="1:4" ht="18" x14ac:dyDescent="0.2">
      <c r="A35" s="43" t="str">
        <f>'Begriffe und Formelvariablen'!A20</f>
        <v>Objekt-Entfernung (m)</v>
      </c>
      <c r="B35" s="56">
        <v>12.144</v>
      </c>
      <c r="C35" s="116" t="str">
        <f>'Begriffe und Formelvariablen'!C20</f>
        <v>OE(m)</v>
      </c>
      <c r="D35" s="136" t="str">
        <f>'Begriffe und Formelvariablen'!D20</f>
        <v>Die Entfernung eines Objekts von der Kamera.</v>
      </c>
    </row>
    <row r="36" spans="1:4" ht="18" x14ac:dyDescent="0.2">
      <c r="A36" s="41" t="str">
        <f>'Begriffe und Formelvariablen'!A16</f>
        <v>Kamera-Neigung (°)</v>
      </c>
      <c r="B36" s="57">
        <v>-10</v>
      </c>
      <c r="C36" s="115" t="str">
        <f>'Begriffe und Formelvariablen'!C16</f>
        <v>KN(°)</v>
      </c>
      <c r="D36" s="135" t="str">
        <f>'Begriffe und Formelvariablen'!D16</f>
        <v>Die Neigung der Kamera in Grad. Neigungswinkel nach oben werden positiv, nach unten negativ notiert.</v>
      </c>
    </row>
    <row r="37" spans="1:4" ht="18" x14ac:dyDescent="0.2">
      <c r="A37" s="37" t="str">
        <f>'Begriffe und Formelvariablen'!A19</f>
        <v>Objekt-Basis-Höhe (px)</v>
      </c>
      <c r="B37" s="58">
        <v>0</v>
      </c>
      <c r="C37" s="115" t="str">
        <f>'Begriffe und Formelvariablen'!C19</f>
        <v>OBH(px)</v>
      </c>
      <c r="D37" s="135" t="str">
        <f>'Begriffe und Formelvariablen'!D19</f>
        <v>Der Punkt, an dem ein Objekt den Boden berührt, wird im Bild in einer bestimmten Höhe, gemessen vom unteren Bildrand, abgebildet.</v>
      </c>
    </row>
    <row r="38" spans="1:4" ht="18" x14ac:dyDescent="0.2">
      <c r="A38" s="17" t="str">
        <f>'Begriffe und Formelvariablen'!A15</f>
        <v>Kamera-Höhe (m)</v>
      </c>
      <c r="B38" s="15">
        <f>B35/TAN((((2*B37*(B10/2))/B4)+B36-(B10/2)+90)*PI()/180)</f>
        <v>3.9998722046418154</v>
      </c>
      <c r="C38" s="115" t="str">
        <f>'Begriffe und Formelvariablen'!C15</f>
        <v>KH(m)</v>
      </c>
      <c r="D38" s="135" t="str">
        <f>'Begriffe und Formelvariablen'!D15</f>
        <v>Die Höhe der Kamera über Boden.</v>
      </c>
    </row>
    <row r="39" spans="1:4" s="30" customFormat="1" ht="18" x14ac:dyDescent="0.2">
      <c r="A39" s="68"/>
      <c r="B39" s="69"/>
      <c r="C39" s="115"/>
      <c r="D39" s="135"/>
    </row>
    <row r="40" spans="1:4" ht="21" x14ac:dyDescent="0.25">
      <c r="A40" s="78" t="s">
        <v>138</v>
      </c>
      <c r="B40" s="82"/>
      <c r="C40" s="106" t="str">
        <f>'Begriffe und Formelvariablen'!C1</f>
        <v>Variable</v>
      </c>
    </row>
    <row r="41" spans="1:4" ht="18" x14ac:dyDescent="0.2">
      <c r="A41" s="37" t="str">
        <f>'Begriffe und Formelvariablen'!A20</f>
        <v>Objekt-Entfernung (m)</v>
      </c>
      <c r="B41" s="54">
        <v>12.144</v>
      </c>
      <c r="C41" s="115" t="str">
        <f>'Begriffe und Formelvariablen'!C20</f>
        <v>OE(m)</v>
      </c>
      <c r="D41" s="135" t="str">
        <f>'Begriffe und Formelvariablen'!D20</f>
        <v>Die Entfernung eines Objekts von der Kamera.</v>
      </c>
    </row>
    <row r="42" spans="1:4" ht="18" x14ac:dyDescent="0.2">
      <c r="A42" s="37" t="str">
        <f>'Begriffe und Formelvariablen'!A15</f>
        <v>Kamera-Höhe (m)</v>
      </c>
      <c r="B42" s="54">
        <v>4</v>
      </c>
      <c r="C42" s="115" t="str">
        <f>'Begriffe und Formelvariablen'!C15</f>
        <v>KH(m)</v>
      </c>
      <c r="D42" s="135" t="str">
        <f>'Begriffe und Formelvariablen'!D15</f>
        <v>Die Höhe der Kamera über Boden.</v>
      </c>
    </row>
    <row r="43" spans="1:4" ht="18" x14ac:dyDescent="0.2">
      <c r="A43" s="37" t="str">
        <f>'Begriffe und Formelvariablen'!A19</f>
        <v>Objekt-Basis-Höhe (px)</v>
      </c>
      <c r="B43" s="58">
        <v>0</v>
      </c>
      <c r="C43" s="115" t="str">
        <f>'Begriffe und Formelvariablen'!C19</f>
        <v>OBH(px)</v>
      </c>
      <c r="D43" s="135" t="str">
        <f>'Begriffe und Formelvariablen'!D19</f>
        <v>Der Punkt, an dem ein Objekt den Boden berührt, wird im Bild in einer bestimmten Höhe, gemessen vom unteren Bildrand, abgebildet.</v>
      </c>
    </row>
    <row r="44" spans="1:4" ht="18" x14ac:dyDescent="0.2">
      <c r="A44" s="17" t="str">
        <f>'Begriffe und Formelvariablen'!A16</f>
        <v>Kamera-Neigung (°)</v>
      </c>
      <c r="B44" s="40">
        <f>-((2*B43*(B10/2))/B4)+(DEGREES(ATAN(B41/B42)))+(B10/2)-90</f>
        <v>-10.000543932326991</v>
      </c>
      <c r="C44" s="115" t="str">
        <f>'Begriffe und Formelvariablen'!C16</f>
        <v>KN(°)</v>
      </c>
      <c r="D44" s="135" t="str">
        <f>'Begriffe und Formelvariablen'!D16</f>
        <v>Die Neigung der Kamera in Grad. Neigungswinkel nach oben werden positiv, nach unten negativ notiert.</v>
      </c>
    </row>
    <row r="45" spans="1:4" ht="18" x14ac:dyDescent="0.2">
      <c r="A45" s="68"/>
      <c r="B45" s="69"/>
      <c r="C45" s="115"/>
    </row>
    <row r="46" spans="1:4" ht="21" x14ac:dyDescent="0.25">
      <c r="A46" s="78" t="s">
        <v>139</v>
      </c>
      <c r="B46" s="83"/>
      <c r="C46" s="106" t="str">
        <f>'Begriffe und Formelvariablen'!C1</f>
        <v>Variable</v>
      </c>
    </row>
    <row r="47" spans="1:4" ht="18" x14ac:dyDescent="0.2">
      <c r="A47" s="37" t="str">
        <f>'Begriffe und Formelvariablen'!A11</f>
        <v>Horizont-Höhe (px)</v>
      </c>
      <c r="B47" s="58">
        <v>0</v>
      </c>
      <c r="C47" s="115" t="str">
        <f>'Begriffe und Formelvariablen'!C11</f>
        <v>HH(px)</v>
      </c>
      <c r="D47" s="135" t="str">
        <f>'Begriffe und Formelvariablen'!D11</f>
        <v>Die Höhe des Horizonts im Bild, gemessen von der unteren Bildkante.</v>
      </c>
    </row>
    <row r="48" spans="1:4" ht="18" x14ac:dyDescent="0.2">
      <c r="A48" s="17" t="str">
        <f>'Begriffe und Formelvariablen'!A16</f>
        <v>Kamera-Neigung (°)</v>
      </c>
      <c r="B48" s="40">
        <f>-((2*B47*(B10/2))/B4)+(B10/2)</f>
        <v>8.2303448053858901</v>
      </c>
      <c r="C48" s="115" t="str">
        <f>'Begriffe und Formelvariablen'!C16</f>
        <v>KN(°)</v>
      </c>
      <c r="D48" s="135" t="str">
        <f>'Begriffe und Formelvariablen'!D16</f>
        <v>Die Neigung der Kamera in Grad. Neigungswinkel nach oben werden positiv, nach unten negativ notiert.</v>
      </c>
    </row>
    <row r="49" spans="1:4" ht="18" x14ac:dyDescent="0.2">
      <c r="A49" s="70"/>
      <c r="B49" s="71"/>
      <c r="C49" s="115"/>
    </row>
    <row r="50" spans="1:4" ht="20" x14ac:dyDescent="0.2">
      <c r="A50" s="80" t="s">
        <v>140</v>
      </c>
      <c r="B50" s="81"/>
      <c r="C50" s="106" t="str">
        <f>'Begriffe und Formelvariablen'!C1</f>
        <v>Variable</v>
      </c>
    </row>
    <row r="51" spans="1:4" ht="18" x14ac:dyDescent="0.2">
      <c r="A51" s="45" t="str">
        <f>'Begriffe und Formelvariablen'!A20</f>
        <v>Objekt-Entfernung (m)</v>
      </c>
      <c r="B51" s="59">
        <v>2.12</v>
      </c>
      <c r="C51" s="117" t="str">
        <f>'Begriffe und Formelvariablen'!C20</f>
        <v>OE(m)</v>
      </c>
      <c r="D51" s="137" t="str">
        <f>'Begriffe und Formelvariablen'!D20</f>
        <v>Die Entfernung eines Objekts von der Kamera.</v>
      </c>
    </row>
    <row r="52" spans="1:4" ht="18" x14ac:dyDescent="0.2">
      <c r="A52" s="37" t="str">
        <f>'Begriffe und Formelvariablen'!A18</f>
        <v>Objekt-Abbildungsgröße (px)</v>
      </c>
      <c r="B52" s="58">
        <v>5660</v>
      </c>
      <c r="C52" s="115" t="str">
        <f>'Begriffe und Formelvariablen'!C18</f>
        <v>OAG(px)</v>
      </c>
      <c r="D52" s="135" t="str">
        <f>'Begriffe und Formelvariablen'!D18</f>
        <v>Die  Abbildungsgröße eines Objekts im Bild in Pixeln.</v>
      </c>
    </row>
    <row r="53" spans="1:4" ht="18" x14ac:dyDescent="0.2">
      <c r="A53" s="17" t="str">
        <f>'Begriffe und Formelvariablen'!A21</f>
        <v>Objekt-Größe (m)</v>
      </c>
      <c r="B53" s="44">
        <f>(2*B51*B52*(B2/(2*B5)))/B3</f>
        <v>1.0713571428571429</v>
      </c>
      <c r="C53" s="115" t="str">
        <f>'Begriffe und Formelvariablen'!C21</f>
        <v>OG(m)</v>
      </c>
      <c r="D53" s="135" t="str">
        <f>'Begriffe und Formelvariablen'!D21</f>
        <v>Die Größe eines Objekts vor der Kamera.</v>
      </c>
    </row>
    <row r="54" spans="1:4" ht="16" x14ac:dyDescent="0.2">
      <c r="A54" s="72"/>
      <c r="B54" s="69"/>
      <c r="C54" s="69"/>
    </row>
    <row r="55" spans="1:4" ht="21" x14ac:dyDescent="0.25">
      <c r="A55" s="76" t="s">
        <v>141</v>
      </c>
      <c r="B55" s="77"/>
      <c r="C55" s="105" t="str">
        <f>'Begriffe und Formelvariablen'!C1</f>
        <v>Variable</v>
      </c>
    </row>
    <row r="56" spans="1:4" ht="18" x14ac:dyDescent="0.2">
      <c r="A56" s="11" t="str">
        <f>'Begriffe und Formelvariablen'!A16</f>
        <v>Kamera-Neigung (°)</v>
      </c>
      <c r="B56" s="63">
        <v>0</v>
      </c>
      <c r="C56" s="118" t="str">
        <f>'Begriffe und Formelvariablen'!C16</f>
        <v>KN(°)</v>
      </c>
      <c r="D56" s="133" t="str">
        <f>'Begriffe und Formelvariablen'!D16</f>
        <v>Die Neigung der Kamera in Grad. Neigungswinkel nach oben werden positiv, nach unten negativ notiert.</v>
      </c>
    </row>
    <row r="57" spans="1:4" ht="18" x14ac:dyDescent="0.2">
      <c r="A57" s="13" t="str">
        <f>'Begriffe und Formelvariablen'!A15</f>
        <v>Kamera-Höhe (m)</v>
      </c>
      <c r="B57" s="60">
        <v>4</v>
      </c>
      <c r="C57" s="119" t="str">
        <f>'Begriffe und Formelvariablen'!C15</f>
        <v>KH(m)</v>
      </c>
      <c r="D57" s="134" t="str">
        <f>'Begriffe und Formelvariablen'!D15</f>
        <v>Die Höhe der Kamera über Boden.</v>
      </c>
    </row>
    <row r="58" spans="1:4" ht="18" x14ac:dyDescent="0.2">
      <c r="A58" s="2" t="str">
        <f>'Begriffe und Formelvariablen'!A23</f>
        <v>Screen-Entfernung (m)</v>
      </c>
      <c r="B58" s="60">
        <v>2.12</v>
      </c>
      <c r="C58" s="120" t="str">
        <f>'Begriffe und Formelvariablen'!C23</f>
        <v>SE(m)</v>
      </c>
      <c r="D58" s="128" t="str">
        <f>'Begriffe und Formelvariablen'!D23</f>
        <v>Die Entfernung eines Blue- oder Green Screens von der Kamera.</v>
      </c>
    </row>
    <row r="59" spans="1:4" ht="18" x14ac:dyDescent="0.2">
      <c r="A59" s="19" t="str">
        <f>'Begriffe und Formelvariablen'!A24</f>
        <v>Screen-Höhe (m)</v>
      </c>
      <c r="B59" s="20">
        <f>2*B58*B6/(2*B5)</f>
        <v>0.61328571428571432</v>
      </c>
      <c r="C59" s="121" t="str">
        <f>'Begriffe und Formelvariablen'!C24</f>
        <v>SH(m)</v>
      </c>
      <c r="D59" s="130" t="str">
        <f>'Begriffe und Formelvariablen'!D24</f>
        <v>Die Höhe eines Blue- oder Green Screens. Hier wird davon ausgegangen, dass der Screen bildfüllend und ohne Boden im Bild abgebildet wird.</v>
      </c>
    </row>
    <row r="60" spans="1:4" ht="18" x14ac:dyDescent="0.2">
      <c r="A60" s="19" t="str">
        <f>'Begriffe und Formelvariablen'!A22</f>
        <v>Screen-Breite (m)</v>
      </c>
      <c r="B60" s="20">
        <f>2*B58*B2/(2*B5)</f>
        <v>1.0902857142857143</v>
      </c>
      <c r="C60" s="121" t="str">
        <f>'Begriffe und Formelvariablen'!C22</f>
        <v>SB(m)</v>
      </c>
      <c r="D60" s="130" t="str">
        <f>'Begriffe und Formelvariablen'!D22</f>
        <v>Die Breite eines Blue- oder Green Screens. Hier wird davon ausgegangen, dass der Screen bildfüllend und ohne Boden im Bild abgebildet wird.</v>
      </c>
    </row>
    <row r="61" spans="1:4" ht="18" x14ac:dyDescent="0.2">
      <c r="A61" s="19" t="str">
        <f>'Begriffe und Formelvariablen'!A25</f>
        <v>Screen-Höhe über Boden (m)</v>
      </c>
      <c r="B61" s="20">
        <f>(-(B58-(B57/(TAN((B10/2*PI()/180))-(B56*PI()/180)))))*(TAN((PI()/180)*(B10/2))-PI()/180*(B56))+(2*B58*B6/(2*B5))</f>
        <v>4.3066428571428572</v>
      </c>
      <c r="C61" s="121" t="str">
        <f>'Begriffe und Formelvariablen'!C25</f>
        <v>SHÜB(m)</v>
      </c>
      <c r="D61" s="130" t="str">
        <f>'Begriffe und Formelvariablen'!D25</f>
        <v>Die Höhe eines Blue- oder Green Screens gemessen vom Boden.</v>
      </c>
    </row>
    <row r="62" spans="1:4" s="30" customFormat="1" ht="18" x14ac:dyDescent="0.2">
      <c r="A62" s="84"/>
      <c r="B62" s="69"/>
      <c r="C62" s="122"/>
      <c r="D62" s="135"/>
    </row>
    <row r="63" spans="1:4" ht="43" customHeight="1" x14ac:dyDescent="0.2">
      <c r="A63" s="66" t="s">
        <v>142</v>
      </c>
      <c r="B63" s="67"/>
      <c r="C63" s="105" t="str">
        <f>'Begriffe und Formelvariablen'!C1</f>
        <v>Variable</v>
      </c>
    </row>
    <row r="64" spans="1:4" ht="19" x14ac:dyDescent="0.25">
      <c r="A64" s="87" t="str">
        <f>'Begriffe und Formelvariablen'!A15</f>
        <v>Kamera-Höhe (m)</v>
      </c>
      <c r="B64" s="86">
        <v>5</v>
      </c>
      <c r="C64" s="123" t="str">
        <f>'Begriffe und Formelvariablen'!C15</f>
        <v>KH(m)</v>
      </c>
      <c r="D64" s="129" t="str">
        <f>'Begriffe und Formelvariablen'!D15</f>
        <v>Die Höhe der Kamera über Boden.</v>
      </c>
    </row>
    <row r="65" spans="1:4" ht="19" x14ac:dyDescent="0.25">
      <c r="A65" s="64" t="str">
        <f>'Begriffe und Formelvariablen'!A21</f>
        <v>Objekt-Größe (m)</v>
      </c>
      <c r="B65" s="86">
        <v>3</v>
      </c>
      <c r="C65" s="121" t="str">
        <f>'Begriffe und Formelvariablen'!C21</f>
        <v>OG(m)</v>
      </c>
      <c r="D65" s="130" t="str">
        <f>'Begriffe und Formelvariablen'!D21</f>
        <v>Die Größe eines Objekts vor der Kamera.</v>
      </c>
    </row>
    <row r="66" spans="1:4" ht="19" x14ac:dyDescent="0.25">
      <c r="A66" s="64" t="str">
        <f>'Begriffe und Formelvariablen'!A20</f>
        <v>Objekt-Entfernung (m)</v>
      </c>
      <c r="B66" s="86">
        <v>2.12</v>
      </c>
      <c r="C66" s="121" t="str">
        <f>'Begriffe und Formelvariablen'!C20</f>
        <v>OE(m)</v>
      </c>
      <c r="D66" s="130" t="str">
        <f>'Begriffe und Formelvariablen'!D20</f>
        <v>Die Entfernung eines Objekts von der Kamera.</v>
      </c>
    </row>
    <row r="67" spans="1:4" ht="18" x14ac:dyDescent="0.2">
      <c r="A67" s="65" t="str">
        <f>'Begriffe und Formelvariablen'!A23</f>
        <v>Screen-Entfernung (m)</v>
      </c>
      <c r="B67" s="88">
        <v>7</v>
      </c>
      <c r="C67" s="121" t="str">
        <f>'Begriffe und Formelvariablen'!C23</f>
        <v>SE(m)</v>
      </c>
      <c r="D67" s="130" t="str">
        <f>'Begriffe und Formelvariablen'!D23</f>
        <v>Die Entfernung eines Blue- oder Green Screens von der Kamera.</v>
      </c>
    </row>
    <row r="68" spans="1:4" ht="18" x14ac:dyDescent="0.2">
      <c r="A68" s="19" t="str">
        <f>'Begriffe und Formelvariablen'!A25</f>
        <v>Screen-Höhe über Boden (m)</v>
      </c>
      <c r="B68" s="20">
        <f>((B65-B64)/B66)*B67+B64</f>
        <v>-1.6037735849056594</v>
      </c>
      <c r="C68" s="121" t="str">
        <f>'Begriffe und Formelvariablen'!C25</f>
        <v>SHÜB(m)</v>
      </c>
      <c r="D68" s="130" t="str">
        <f>'Begriffe und Formelvariablen'!D25</f>
        <v>Die Höhe eines Blue- oder Green Screens gemessen vom Boden.</v>
      </c>
    </row>
    <row r="69" spans="1:4" s="30" customFormat="1" ht="18" x14ac:dyDescent="0.2">
      <c r="A69" s="84"/>
      <c r="B69" s="69"/>
      <c r="C69" s="122"/>
      <c r="D69" s="135"/>
    </row>
    <row r="70" spans="1:4" ht="43" customHeight="1" x14ac:dyDescent="0.2">
      <c r="A70" s="66" t="s">
        <v>143</v>
      </c>
      <c r="B70" s="67"/>
      <c r="C70" s="105" t="str">
        <f>'Begriffe und Formelvariablen'!C1</f>
        <v>Variable</v>
      </c>
    </row>
    <row r="71" spans="1:4" ht="19" x14ac:dyDescent="0.25">
      <c r="A71" s="64" t="str">
        <f>'Begriffe und Formelvariablen'!A25</f>
        <v>Screen-Höhe über Boden (m)</v>
      </c>
      <c r="B71" s="86">
        <v>3.25</v>
      </c>
      <c r="C71" s="121" t="str">
        <f>'Begriffe und Formelvariablen'!C25</f>
        <v>SHÜB(m)</v>
      </c>
      <c r="D71" s="130" t="str">
        <f>'Begriffe und Formelvariablen'!D25</f>
        <v>Die Höhe eines Blue- oder Green Screens gemessen vom Boden.</v>
      </c>
    </row>
    <row r="72" spans="1:4" ht="19" x14ac:dyDescent="0.25">
      <c r="A72" s="85" t="str">
        <f>'Begriffe und Formelvariablen'!A21</f>
        <v>Objekt-Größe (m)</v>
      </c>
      <c r="B72" s="86">
        <v>3</v>
      </c>
      <c r="C72" s="124" t="str">
        <f>'Begriffe und Formelvariablen'!C21</f>
        <v>OG(m)</v>
      </c>
      <c r="D72" s="138" t="str">
        <f>'Begriffe und Formelvariablen'!D21</f>
        <v>Die Größe eines Objekts vor der Kamera.</v>
      </c>
    </row>
    <row r="73" spans="1:4" ht="19" x14ac:dyDescent="0.25">
      <c r="A73" s="64" t="str">
        <f>'Begriffe und Formelvariablen'!A20</f>
        <v>Objekt-Entfernung (m)</v>
      </c>
      <c r="B73" s="86">
        <v>8</v>
      </c>
      <c r="C73" s="121" t="str">
        <f>'Begriffe und Formelvariablen'!C20</f>
        <v>OE(m)</v>
      </c>
      <c r="D73" s="130" t="str">
        <f>'Begriffe und Formelvariablen'!D20</f>
        <v>Die Entfernung eines Objekts von der Kamera.</v>
      </c>
    </row>
    <row r="74" spans="1:4" ht="18" x14ac:dyDescent="0.2">
      <c r="A74" s="65" t="str">
        <f>'Begriffe und Formelvariablen'!A23</f>
        <v>Screen-Entfernung (m)</v>
      </c>
      <c r="B74" s="88">
        <v>7</v>
      </c>
      <c r="C74" s="121" t="str">
        <f>'Begriffe und Formelvariablen'!C23</f>
        <v>SE(m)</v>
      </c>
      <c r="D74" s="130" t="str">
        <f>'Begriffe und Formelvariablen'!D23</f>
        <v>Die Entfernung eines Blue- oder Green Screens von der Kamera.</v>
      </c>
    </row>
    <row r="75" spans="1:4" ht="18" x14ac:dyDescent="0.2">
      <c r="A75" s="19" t="str">
        <f>'Begriffe und Formelvariablen'!A15</f>
        <v>Kamera-Höhe (m)</v>
      </c>
      <c r="B75" s="20">
        <f>((B71*B73)-(B72*B74))/(B73-B74)</f>
        <v>5</v>
      </c>
      <c r="C75" s="121" t="str">
        <f>'Begriffe und Formelvariablen'!C15</f>
        <v>KH(m)</v>
      </c>
      <c r="D75" s="130" t="str">
        <f>'Begriffe und Formelvariablen'!D15</f>
        <v>Die Höhe der Kamera über Boden.</v>
      </c>
    </row>
    <row r="76" spans="1:4" s="30" customFormat="1" ht="18" x14ac:dyDescent="0.2">
      <c r="A76" s="84"/>
      <c r="B76" s="69"/>
      <c r="C76" s="122"/>
      <c r="D76" s="135"/>
    </row>
    <row r="77" spans="1:4" ht="21" customHeight="1" x14ac:dyDescent="0.2">
      <c r="A77" s="66" t="s">
        <v>144</v>
      </c>
      <c r="B77" s="67"/>
      <c r="C77" s="105" t="str">
        <f>'Begriffe und Formelvariablen'!C1</f>
        <v>Variable</v>
      </c>
    </row>
    <row r="78" spans="1:4" ht="19" x14ac:dyDescent="0.25">
      <c r="A78" s="64" t="str">
        <f>'Begriffe und Formelvariablen'!A25</f>
        <v>Screen-Höhe über Boden (m)</v>
      </c>
      <c r="B78" s="86">
        <v>3.25</v>
      </c>
      <c r="C78" s="121" t="str">
        <f>'Begriffe und Formelvariablen'!C25</f>
        <v>SHÜB(m)</v>
      </c>
      <c r="D78" s="130" t="str">
        <f>'Begriffe und Formelvariablen'!D25</f>
        <v>Die Höhe eines Blue- oder Green Screens gemessen vom Boden.</v>
      </c>
    </row>
    <row r="79" spans="1:4" ht="19" x14ac:dyDescent="0.25">
      <c r="A79" s="64" t="str">
        <f>'Begriffe und Formelvariablen'!A21</f>
        <v>Objekt-Größe (m)</v>
      </c>
      <c r="B79" s="86">
        <v>3</v>
      </c>
      <c r="C79" s="121" t="str">
        <f>'Begriffe und Formelvariablen'!C21</f>
        <v>OG(m)</v>
      </c>
      <c r="D79" s="130" t="str">
        <f>'Begriffe und Formelvariablen'!D21</f>
        <v>Die Größe eines Objekts vor der Kamera.</v>
      </c>
    </row>
    <row r="80" spans="1:4" ht="19" x14ac:dyDescent="0.25">
      <c r="A80" s="64" t="str">
        <f>'Begriffe und Formelvariablen'!A15</f>
        <v>Kamera-Höhe (m)</v>
      </c>
      <c r="B80" s="86">
        <v>5</v>
      </c>
      <c r="C80" s="121" t="str">
        <f>'Begriffe und Formelvariablen'!C15</f>
        <v>KH(m)</v>
      </c>
      <c r="D80" s="130" t="str">
        <f>'Begriffe und Formelvariablen'!D15</f>
        <v>Die Höhe der Kamera über Boden.</v>
      </c>
    </row>
    <row r="81" spans="1:5" ht="18" x14ac:dyDescent="0.2">
      <c r="A81" s="65" t="str">
        <f>'Begriffe und Formelvariablen'!A23</f>
        <v>Screen-Entfernung (m)</v>
      </c>
      <c r="B81" s="88">
        <v>7</v>
      </c>
      <c r="C81" s="121" t="str">
        <f>'Begriffe und Formelvariablen'!C23</f>
        <v>SE(m)</v>
      </c>
      <c r="D81" s="130" t="str">
        <f>'Begriffe und Formelvariablen'!D23</f>
        <v>Die Entfernung eines Blue- oder Green Screens von der Kamera.</v>
      </c>
    </row>
    <row r="82" spans="1:5" ht="18" x14ac:dyDescent="0.2">
      <c r="A82" s="19" t="str">
        <f>'Begriffe und Formelvariablen'!A20</f>
        <v>Objekt-Entfernung (m)</v>
      </c>
      <c r="B82" s="20">
        <f>(B79-B80)*(B81/(B78-B80))</f>
        <v>8</v>
      </c>
      <c r="C82" s="121" t="str">
        <f>'Begriffe und Formelvariablen'!C20</f>
        <v>OE(m)</v>
      </c>
      <c r="D82" s="130" t="str">
        <f>'Begriffe und Formelvariablen'!D20</f>
        <v>Die Entfernung eines Objekts von der Kamera.</v>
      </c>
    </row>
    <row r="83" spans="1:5" s="30" customFormat="1" ht="18" x14ac:dyDescent="0.2">
      <c r="A83" s="84"/>
      <c r="B83" s="69"/>
      <c r="C83" s="122"/>
      <c r="D83" s="135"/>
    </row>
    <row r="84" spans="1:5" ht="43" customHeight="1" x14ac:dyDescent="0.2">
      <c r="A84" s="66" t="s">
        <v>148</v>
      </c>
      <c r="B84" s="67"/>
      <c r="C84" s="105" t="str">
        <f>'Begriffe und Formelvariablen'!C1</f>
        <v>Variable</v>
      </c>
    </row>
    <row r="85" spans="1:5" ht="19" x14ac:dyDescent="0.25">
      <c r="A85" s="64" t="str">
        <f>'Begriffe und Formelvariablen'!A25</f>
        <v>Screen-Höhe über Boden (m)</v>
      </c>
      <c r="B85" s="86">
        <v>3.25</v>
      </c>
      <c r="C85" s="121" t="str">
        <f>'Begriffe und Formelvariablen'!C25</f>
        <v>SHÜB(m)</v>
      </c>
      <c r="D85" s="130" t="str">
        <f>'Begriffe und Formelvariablen'!D25</f>
        <v>Die Höhe eines Blue- oder Green Screens gemessen vom Boden.</v>
      </c>
    </row>
    <row r="86" spans="1:5" ht="19" x14ac:dyDescent="0.25">
      <c r="A86" s="64" t="str">
        <f>'Begriffe und Formelvariablen'!A21</f>
        <v>Objekt-Größe (m)</v>
      </c>
      <c r="B86" s="86">
        <v>3</v>
      </c>
      <c r="C86" s="121" t="str">
        <f>'Begriffe und Formelvariablen'!C21</f>
        <v>OG(m)</v>
      </c>
      <c r="D86" s="130" t="str">
        <f>'Begriffe und Formelvariablen'!D21</f>
        <v>Die Größe eines Objekts vor der Kamera.</v>
      </c>
    </row>
    <row r="87" spans="1:5" ht="19" x14ac:dyDescent="0.25">
      <c r="A87" s="64" t="str">
        <f>'Begriffe und Formelvariablen'!A15</f>
        <v>Kamera-Höhe (m)</v>
      </c>
      <c r="B87" s="86">
        <v>5</v>
      </c>
      <c r="C87" s="121" t="str">
        <f>'Begriffe und Formelvariablen'!C15</f>
        <v>KH(m)</v>
      </c>
      <c r="D87" s="130" t="str">
        <f>'Begriffe und Formelvariablen'!D15</f>
        <v>Die Höhe der Kamera über Boden.</v>
      </c>
    </row>
    <row r="88" spans="1:5" ht="18" x14ac:dyDescent="0.2">
      <c r="A88" s="89" t="str">
        <f>'Begriffe und Formelvariablen'!A20</f>
        <v>Objekt-Entfernung (m)</v>
      </c>
      <c r="B88" s="90">
        <v>8</v>
      </c>
      <c r="C88" s="124" t="str">
        <f>'Begriffe und Formelvariablen'!C20</f>
        <v>OE(m)</v>
      </c>
      <c r="D88" s="138" t="str">
        <f>'Begriffe und Formelvariablen'!D20</f>
        <v>Die Entfernung eines Objekts von der Kamera.</v>
      </c>
    </row>
    <row r="89" spans="1:5" ht="18" x14ac:dyDescent="0.2">
      <c r="A89" s="19" t="str">
        <f>'Begriffe und Formelvariablen'!A23</f>
        <v>Screen-Entfernung (m)</v>
      </c>
      <c r="B89" s="20">
        <f>(B88*(B85-B87))/(B86-B87)</f>
        <v>7</v>
      </c>
      <c r="C89" s="121" t="str">
        <f>'Begriffe und Formelvariablen'!C23</f>
        <v>SE(m)</v>
      </c>
      <c r="D89" s="130" t="str">
        <f>'Begriffe und Formelvariablen'!D23</f>
        <v>Die Entfernung eines Blue- oder Green Screens von der Kamera.</v>
      </c>
    </row>
    <row r="90" spans="1:5" s="30" customFormat="1" ht="18" x14ac:dyDescent="0.2">
      <c r="A90" s="84"/>
      <c r="B90" s="69"/>
      <c r="C90" s="122"/>
      <c r="D90" s="135"/>
    </row>
    <row r="91" spans="1:5" ht="21" customHeight="1" x14ac:dyDescent="0.2">
      <c r="A91" s="66" t="s">
        <v>145</v>
      </c>
      <c r="B91" s="67"/>
      <c r="C91" s="105" t="str">
        <f>'Begriffe und Formelvariablen'!C1</f>
        <v>Variable</v>
      </c>
    </row>
    <row r="92" spans="1:5" s="30" customFormat="1" ht="19" x14ac:dyDescent="0.25">
      <c r="A92" s="85" t="str">
        <f>'Begriffe und Formelvariablen'!A25</f>
        <v>Screen-Höhe über Boden (m)</v>
      </c>
      <c r="B92" s="86">
        <v>3.25</v>
      </c>
      <c r="C92" s="124" t="str">
        <f>'Begriffe und Formelvariablen'!C25</f>
        <v>SHÜB(m)</v>
      </c>
      <c r="D92" s="138" t="str">
        <f>'Begriffe und Formelvariablen'!D25</f>
        <v>Die Höhe eines Blue- oder Green Screens gemessen vom Boden.</v>
      </c>
    </row>
    <row r="93" spans="1:5" ht="19" x14ac:dyDescent="0.25">
      <c r="A93" s="85" t="str">
        <f>'Begriffe und Formelvariablen'!A23</f>
        <v>Screen-Entfernung (m)</v>
      </c>
      <c r="B93" s="86">
        <v>7</v>
      </c>
      <c r="C93" s="124" t="str">
        <f>'Begriffe und Formelvariablen'!C23</f>
        <v>SE(m)</v>
      </c>
      <c r="D93" s="138" t="str">
        <f>'Begriffe und Formelvariablen'!D23</f>
        <v>Die Entfernung eines Blue- oder Green Screens von der Kamera.</v>
      </c>
    </row>
    <row r="94" spans="1:5" ht="19" x14ac:dyDescent="0.25">
      <c r="A94" s="85" t="str">
        <f>'Begriffe und Formelvariablen'!A15</f>
        <v>Kamera-Höhe (m)</v>
      </c>
      <c r="B94" s="86">
        <v>5</v>
      </c>
      <c r="C94" s="124" t="str">
        <f>'Begriffe und Formelvariablen'!C15</f>
        <v>KH(m)</v>
      </c>
      <c r="D94" s="138" t="str">
        <f>'Begriffe und Formelvariablen'!D15</f>
        <v>Die Höhe der Kamera über Boden.</v>
      </c>
      <c r="E94" s="36"/>
    </row>
    <row r="95" spans="1:5" ht="18" x14ac:dyDescent="0.2">
      <c r="A95" s="89" t="str">
        <f>'Begriffe und Formelvariablen'!A20</f>
        <v>Objekt-Entfernung (m)</v>
      </c>
      <c r="B95" s="90">
        <v>8</v>
      </c>
      <c r="C95" s="124" t="str">
        <f>'Begriffe und Formelvariablen'!C20</f>
        <v>OE(m)</v>
      </c>
      <c r="D95" s="138" t="str">
        <f>'Begriffe und Formelvariablen'!D20</f>
        <v>Die Entfernung eines Objekts von der Kamera.</v>
      </c>
      <c r="E95" s="36"/>
    </row>
    <row r="96" spans="1:5" ht="18" x14ac:dyDescent="0.2">
      <c r="A96" s="19" t="str">
        <f>'Begriffe und Formelvariablen'!A21</f>
        <v>Objekt-Größe (m)</v>
      </c>
      <c r="B96" s="20">
        <f>(B95*(B92-B94)+B93*B94)/B93</f>
        <v>3</v>
      </c>
      <c r="C96" s="121" t="str">
        <f>'Begriffe und Formelvariablen'!C21</f>
        <v>OG(m)</v>
      </c>
      <c r="D96" s="130" t="str">
        <f>'Begriffe und Formelvariablen'!D21</f>
        <v>Die Größe eines Objekts vor der Kamera.</v>
      </c>
      <c r="E96" s="36"/>
    </row>
    <row r="97" spans="1:4" ht="18" x14ac:dyDescent="0.2">
      <c r="A97" s="84"/>
      <c r="B97" s="69"/>
      <c r="C97" s="69"/>
    </row>
    <row r="98" spans="1:4" ht="21" x14ac:dyDescent="0.25">
      <c r="A98" s="96" t="s">
        <v>146</v>
      </c>
      <c r="B98" s="97"/>
      <c r="C98" s="104" t="str">
        <f>'Begriffe und Formelvariablen'!C1</f>
        <v>Variable</v>
      </c>
    </row>
    <row r="99" spans="1:4" ht="18" x14ac:dyDescent="0.2">
      <c r="A99" s="29" t="str">
        <f>'Begriffe und Formelvariablen'!A9</f>
        <v>Einstellentfernung (m)</v>
      </c>
      <c r="B99" s="61">
        <v>5</v>
      </c>
      <c r="C99" s="125" t="str">
        <f>'Begriffe und Formelvariablen'!C9</f>
        <v>EE(m)</v>
      </c>
      <c r="D99" s="135" t="str">
        <f>'Begriffe und Formelvariablen'!D9</f>
        <v>Die Entfernung von der Kamera, auf die die Optik fokussiert wird.</v>
      </c>
    </row>
    <row r="100" spans="1:4" ht="18" x14ac:dyDescent="0.2">
      <c r="A100" s="29" t="str">
        <f>'Begriffe und Formelvariablen'!A4</f>
        <v>Blende</v>
      </c>
      <c r="B100" s="62">
        <v>4</v>
      </c>
      <c r="C100" s="125" t="str">
        <f>'Begriffe und Formelvariablen'!C4</f>
        <v>Bl</v>
      </c>
      <c r="D100" s="135" t="str">
        <f>'Begriffe und Formelvariablen'!D4</f>
        <v>Die Blendenzahl, auch Öffnungszahl eines Kameraobjektivs ist das Verhältnis der Brennweite f zum Durchmesser D der wirksamen Eintrittspupille. Quelle: https://en.wikipedia.org/wiki/F-number</v>
      </c>
    </row>
    <row r="101" spans="1:4" ht="18" x14ac:dyDescent="0.2">
      <c r="A101" s="98" t="str">
        <f>'Begriffe und Formelvariablen'!A32</f>
        <v>Zerstreuungskreis (mm)</v>
      </c>
      <c r="B101" s="99">
        <f>B7/1500</f>
        <v>2.7536339626028729E-2</v>
      </c>
      <c r="C101" s="125" t="str">
        <f>'Begriffe und Formelvariablen'!C32</f>
        <v>Zk(mm)</v>
      </c>
      <c r="D101" s="135" t="str">
        <f>'Begriffe und Formelvariablen'!D32</f>
        <v>Vom Objektiv aus gesehen entsteht bei einer fokussierten Abbildung ein Lichtkegel, dessen Spitze im Falle einer korrekten Fokussierung genau die Filmebene trifft. Bei einer Abweichung davon wird die Spitze abgeschnitten oder über die Filmebene hinaus projiziert. Daher entstehen Zerstreuungskreise, die ab einer bestimmten Größe für ein bestimmtes Filmformat als Unschärfe definiert werden. Quelle: https://de.wikipedia.org/wiki/Zerstreuungskreis</v>
      </c>
    </row>
    <row r="102" spans="1:4" ht="18" x14ac:dyDescent="0.2">
      <c r="A102" s="98" t="str">
        <f>'Begriffe und Formelvariablen'!A2</f>
        <v>Aperture value</v>
      </c>
      <c r="B102" s="100">
        <f>2^((IF(B100=1.4,1)+IF(B100=2,2)+IF(B100=2.8,3)+IF(B100=4,4)+IF(B100=5.6,5)+IF(B100=8,6)+IF(B100=11,7)+IF(B100=16,8)+IF(B100=22,9))/2)</f>
        <v>4</v>
      </c>
      <c r="C102" s="125" t="str">
        <f>'Begriffe und Formelvariablen'!C2</f>
        <v>AV</v>
      </c>
      <c r="D102" s="135" t="str">
        <f>'Begriffe und Formelvariablen'!D2</f>
        <v>Die Blendenzahl, auch Öffnungszahl eines Kameraobjektivs ist das Verhältnis der Brennweite f zum Durchmesser D der wirksamen Eintrittspupille. Aperture Value nach Standard full-stop f-number scale. Quelle: https://en.wikipedia.org/wiki/F-number</v>
      </c>
    </row>
    <row r="103" spans="1:4" ht="18" x14ac:dyDescent="0.2">
      <c r="A103" s="98" t="str">
        <f>'Begriffe und Formelvariablen'!A14</f>
        <v>Hyperfokale Entfernung (m)</v>
      </c>
      <c r="B103" s="101">
        <f>(((B5^2)/(B102*B101))+B5)</f>
        <v>44556.668040732206</v>
      </c>
      <c r="C103" s="125" t="str">
        <f>'Begriffe und Formelvariablen'!C14</f>
        <v>HfE(m)</v>
      </c>
      <c r="D103" s="135" t="str">
        <f>'Begriffe und Formelvariablen'!D14</f>
        <v>Diejenige endliche Gegenstandsweite, bei der, wenn man genau auf diese Entfernung fokussiert, im Unendlichen liegende Objekte ebenfalls gerade noch mit akzeptabler Unschärfe abgebildet werden. Quelle: https://de.wikipedia.org/wiki/Hyperfokale_Entfernung</v>
      </c>
    </row>
    <row r="104" spans="1:4" ht="18" x14ac:dyDescent="0.2">
      <c r="A104" s="98" t="str">
        <f>'Begriffe und Formelvariablen'!A17</f>
        <v>Nahpunkt (m)</v>
      </c>
      <c r="B104" s="102">
        <f>((B99*1000)*(B103-B5))/(B103+(B99*1000)-2*B5)/1000</f>
        <v>4.5011804523185983</v>
      </c>
      <c r="C104" s="125" t="str">
        <f>'Begriffe und Formelvariablen'!C17</f>
        <v>NP(m)</v>
      </c>
      <c r="D104" s="135" t="str">
        <f>'Begriffe und Formelvariablen'!D17</f>
        <v>Die kleinste Entfernung von der Kamera, in der ein Objekt noch mit akzeptabler Schärfe abgebildet wird.</v>
      </c>
    </row>
    <row r="105" spans="1:4" ht="18" x14ac:dyDescent="0.2">
      <c r="A105" s="98" t="str">
        <f>'Begriffe und Formelvariablen'!A10</f>
        <v>Fernpunkt (m)</v>
      </c>
      <c r="B105" s="102">
        <f>((B99*1000)*(B103-B5))/(B103-(B99*1000))/1000</f>
        <v>5.6231566312566432</v>
      </c>
      <c r="C105" s="125" t="str">
        <f>'Begriffe und Formelvariablen'!C10</f>
        <v>FP(m)</v>
      </c>
      <c r="D105" s="135" t="str">
        <f>'Begriffe und Formelvariablen'!D10</f>
        <v>Die größte Entfernung von der Kamera, in der ein Objekt noch mit akzeptabler Schärfe abgebildet wird.</v>
      </c>
    </row>
    <row r="106" spans="1:4" ht="18" x14ac:dyDescent="0.2">
      <c r="A106" s="98" t="str">
        <f>'Begriffe und Formelvariablen'!A29</f>
        <v>Tiefenschärfebereich (m)</v>
      </c>
      <c r="B106" s="102">
        <f>B105-B104</f>
        <v>1.1219761789380449</v>
      </c>
      <c r="C106" s="125" t="str">
        <f>'Begriffe und Formelvariablen'!C29</f>
        <v>TsB(m)</v>
      </c>
      <c r="D106" s="135" t="str">
        <f>'Begriffe und Formelvariablen'!D29</f>
        <v>Die Differenz zwischen Fernpunkt und Nahpunkt der Tiefenschärfe.</v>
      </c>
    </row>
  </sheetData>
  <mergeCells count="29">
    <mergeCell ref="A12:C12"/>
    <mergeCell ref="A97:C97"/>
    <mergeCell ref="A54:C54"/>
    <mergeCell ref="A98:B98"/>
    <mergeCell ref="A1:B1"/>
    <mergeCell ref="A13:B13"/>
    <mergeCell ref="A55:B55"/>
    <mergeCell ref="A29:B29"/>
    <mergeCell ref="A50:B50"/>
    <mergeCell ref="A23:B23"/>
    <mergeCell ref="A34:B34"/>
    <mergeCell ref="A40:B40"/>
    <mergeCell ref="A46:B46"/>
    <mergeCell ref="A22:B22"/>
    <mergeCell ref="A28:B28"/>
    <mergeCell ref="A33:B33"/>
    <mergeCell ref="A39:B39"/>
    <mergeCell ref="A62:B62"/>
    <mergeCell ref="A77:B77"/>
    <mergeCell ref="A84:B84"/>
    <mergeCell ref="A91:B91"/>
    <mergeCell ref="A45:B45"/>
    <mergeCell ref="A49:B49"/>
    <mergeCell ref="A63:B63"/>
    <mergeCell ref="A70:B70"/>
    <mergeCell ref="A69:B69"/>
    <mergeCell ref="A76:B76"/>
    <mergeCell ref="A83:B83"/>
    <mergeCell ref="A90:B90"/>
  </mergeCells>
  <phoneticPr fontId="12" type="noConversion"/>
  <dataValidations count="2">
    <dataValidation type="list" errorStyle="warning" allowBlank="1" showErrorMessage="1" errorTitle="Ungültiger Wert" error="Geben Sie folgende Blenden ein: 1,4; 2,0; 2,8; 4; 5,6; 8; 11; 16 oder 22" promptTitle="Ungültiger Wert" prompt="Geben Sie folgende Blenden ein: 1,4; 2,0; 2,8; 4; 5,6; 8; 11; 16 oder 22" sqref="B100">
      <formula1>Blende</formula1>
    </dataValidation>
    <dataValidation type="decimal" errorStyle="warning" operator="notEqual" allowBlank="1" showErrorMessage="1" errorTitle="Kamerahöhe" error="Die Kamera darf nicht 0 sein. Geben Sie einen Wert größer oder kleiner Null ein, z.B. 0,00001 m." sqref="B42">
      <formula1>0</formula1>
    </dataValidation>
  </dataValidations>
  <pageMargins left="0.7" right="0.7" top="0.75" bottom="0.75" header="0.3" footer="0.3"/>
  <pageSetup paperSize="9" orientation="portrait" horizontalDpi="0" verticalDpi="0"/>
  <rowBreaks count="1" manualBreakCount="1">
    <brk id="38"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32"/>
  <sheetViews>
    <sheetView zoomScale="113" workbookViewId="0">
      <pane ySplit="1" topLeftCell="A2" activePane="bottomLeft" state="frozen"/>
      <selection pane="bottomLeft" activeCell="C2" sqref="C2"/>
    </sheetView>
  </sheetViews>
  <sheetFormatPr baseColWidth="10" defaultRowHeight="16" x14ac:dyDescent="0.2"/>
  <cols>
    <col min="1" max="1" width="35.5" style="91" customWidth="1"/>
    <col min="2" max="2" width="36.5" style="91" customWidth="1"/>
    <col min="3" max="3" width="28" style="91" customWidth="1"/>
    <col min="4" max="4" width="47.83203125" style="91" customWidth="1"/>
    <col min="5" max="5" width="14.1640625" style="91" customWidth="1"/>
  </cols>
  <sheetData>
    <row r="1" spans="1:5" s="92" customFormat="1" ht="21" x14ac:dyDescent="0.25">
      <c r="A1" s="103" t="s">
        <v>83</v>
      </c>
      <c r="B1" s="103" t="s">
        <v>82</v>
      </c>
      <c r="C1" s="103" t="s">
        <v>147</v>
      </c>
      <c r="D1" s="103" t="s">
        <v>9</v>
      </c>
      <c r="E1" s="103" t="s">
        <v>12</v>
      </c>
    </row>
    <row r="2" spans="1:5" ht="126" x14ac:dyDescent="0.2">
      <c r="A2" s="93" t="s">
        <v>120</v>
      </c>
      <c r="B2" s="93" t="s">
        <v>120</v>
      </c>
      <c r="C2" s="93" t="s">
        <v>123</v>
      </c>
      <c r="D2" s="93" t="s">
        <v>122</v>
      </c>
      <c r="E2" s="93" t="s">
        <v>118</v>
      </c>
    </row>
    <row r="3" spans="1:5" ht="36" x14ac:dyDescent="0.2">
      <c r="A3" s="93" t="s">
        <v>68</v>
      </c>
      <c r="B3" s="93" t="s">
        <v>110</v>
      </c>
      <c r="C3" s="93" t="s">
        <v>69</v>
      </c>
      <c r="D3" s="93" t="s">
        <v>119</v>
      </c>
      <c r="E3" s="93" t="s">
        <v>70</v>
      </c>
    </row>
    <row r="4" spans="1:5" ht="90" x14ac:dyDescent="0.2">
      <c r="A4" s="93" t="s">
        <v>5</v>
      </c>
      <c r="B4" s="93" t="s">
        <v>128</v>
      </c>
      <c r="C4" s="93" t="s">
        <v>129</v>
      </c>
      <c r="D4" s="93" t="s">
        <v>121</v>
      </c>
      <c r="E4" s="93" t="s">
        <v>118</v>
      </c>
    </row>
    <row r="5" spans="1:5" ht="36" x14ac:dyDescent="0.2">
      <c r="A5" s="93" t="s">
        <v>27</v>
      </c>
      <c r="B5" s="93" t="s">
        <v>96</v>
      </c>
      <c r="C5" s="93" t="s">
        <v>28</v>
      </c>
      <c r="D5" s="93" t="s">
        <v>29</v>
      </c>
      <c r="E5" s="93" t="s">
        <v>13</v>
      </c>
    </row>
    <row r="6" spans="1:5" ht="18" x14ac:dyDescent="0.2">
      <c r="A6" s="93" t="s">
        <v>2</v>
      </c>
      <c r="B6" s="93" t="s">
        <v>93</v>
      </c>
      <c r="C6" s="93" t="s">
        <v>18</v>
      </c>
      <c r="D6" s="93" t="s">
        <v>23</v>
      </c>
      <c r="E6" s="93" t="s">
        <v>19</v>
      </c>
    </row>
    <row r="7" spans="1:5" ht="54" x14ac:dyDescent="0.2">
      <c r="A7" s="93" t="s">
        <v>124</v>
      </c>
      <c r="B7" s="93" t="s">
        <v>125</v>
      </c>
      <c r="C7" s="93" t="s">
        <v>126</v>
      </c>
      <c r="D7" s="93" t="s">
        <v>127</v>
      </c>
      <c r="E7" s="93" t="s">
        <v>17</v>
      </c>
    </row>
    <row r="8" spans="1:5" ht="126" x14ac:dyDescent="0.2">
      <c r="A8" s="93" t="s">
        <v>1</v>
      </c>
      <c r="B8" s="93" t="s">
        <v>107</v>
      </c>
      <c r="C8" s="93" t="s">
        <v>60</v>
      </c>
      <c r="D8" s="93" t="s">
        <v>61</v>
      </c>
      <c r="E8" s="93" t="s">
        <v>19</v>
      </c>
    </row>
    <row r="9" spans="1:5" ht="36" x14ac:dyDescent="0.2">
      <c r="A9" s="93" t="s">
        <v>88</v>
      </c>
      <c r="B9" s="93" t="s">
        <v>117</v>
      </c>
      <c r="C9" s="93" t="s">
        <v>89</v>
      </c>
      <c r="D9" s="93" t="s">
        <v>90</v>
      </c>
      <c r="E9" s="93" t="s">
        <v>13</v>
      </c>
    </row>
    <row r="10" spans="1:5" ht="54" x14ac:dyDescent="0.2">
      <c r="A10" s="93" t="s">
        <v>7</v>
      </c>
      <c r="B10" s="93" t="s">
        <v>116</v>
      </c>
      <c r="C10" s="93" t="s">
        <v>85</v>
      </c>
      <c r="D10" s="93" t="s">
        <v>86</v>
      </c>
      <c r="E10" s="93" t="s">
        <v>13</v>
      </c>
    </row>
    <row r="11" spans="1:5" ht="36" x14ac:dyDescent="0.2">
      <c r="A11" s="93" t="s">
        <v>46</v>
      </c>
      <c r="B11" s="93" t="s">
        <v>103</v>
      </c>
      <c r="C11" s="93" t="s">
        <v>47</v>
      </c>
      <c r="D11" s="93" t="s">
        <v>48</v>
      </c>
      <c r="E11" s="93" t="s">
        <v>49</v>
      </c>
    </row>
    <row r="12" spans="1:5" ht="36" x14ac:dyDescent="0.2">
      <c r="A12" s="93" t="s">
        <v>64</v>
      </c>
      <c r="B12" s="93" t="s">
        <v>109</v>
      </c>
      <c r="C12" s="93" t="s">
        <v>66</v>
      </c>
      <c r="D12" s="93" t="s">
        <v>67</v>
      </c>
      <c r="E12" s="93" t="s">
        <v>49</v>
      </c>
    </row>
    <row r="13" spans="1:5" ht="54" x14ac:dyDescent="0.2">
      <c r="A13" s="93" t="s">
        <v>20</v>
      </c>
      <c r="B13" s="93" t="s">
        <v>94</v>
      </c>
      <c r="C13" s="93" t="s">
        <v>21</v>
      </c>
      <c r="D13" s="93" t="s">
        <v>22</v>
      </c>
      <c r="E13" s="93" t="s">
        <v>17</v>
      </c>
    </row>
    <row r="14" spans="1:5" ht="144" x14ac:dyDescent="0.2">
      <c r="A14" s="93" t="s">
        <v>71</v>
      </c>
      <c r="B14" s="93" t="s">
        <v>111</v>
      </c>
      <c r="C14" s="93" t="s">
        <v>72</v>
      </c>
      <c r="D14" s="93" t="s">
        <v>76</v>
      </c>
      <c r="E14" s="93" t="s">
        <v>13</v>
      </c>
    </row>
    <row r="15" spans="1:5" ht="18" x14ac:dyDescent="0.2">
      <c r="A15" s="93" t="s">
        <v>10</v>
      </c>
      <c r="B15" s="93" t="s">
        <v>91</v>
      </c>
      <c r="C15" s="93" t="s">
        <v>11</v>
      </c>
      <c r="D15" s="93" t="s">
        <v>59</v>
      </c>
      <c r="E15" s="93" t="s">
        <v>13</v>
      </c>
    </row>
    <row r="16" spans="1:5" ht="54" x14ac:dyDescent="0.2">
      <c r="A16" s="93" t="s">
        <v>14</v>
      </c>
      <c r="B16" s="93" t="s">
        <v>92</v>
      </c>
      <c r="C16" s="93" t="s">
        <v>15</v>
      </c>
      <c r="D16" s="93" t="s">
        <v>16</v>
      </c>
      <c r="E16" s="93" t="s">
        <v>17</v>
      </c>
    </row>
    <row r="17" spans="1:5" ht="54" x14ac:dyDescent="0.2">
      <c r="A17" s="93" t="s">
        <v>6</v>
      </c>
      <c r="B17" s="93" t="s">
        <v>115</v>
      </c>
      <c r="C17" s="93" t="s">
        <v>84</v>
      </c>
      <c r="D17" s="93" t="s">
        <v>87</v>
      </c>
      <c r="E17" s="93" t="s">
        <v>13</v>
      </c>
    </row>
    <row r="18" spans="1:5" ht="36" x14ac:dyDescent="0.2">
      <c r="A18" s="93" t="s">
        <v>50</v>
      </c>
      <c r="B18" s="93" t="s">
        <v>104</v>
      </c>
      <c r="C18" s="93" t="s">
        <v>51</v>
      </c>
      <c r="D18" s="93" t="s">
        <v>52</v>
      </c>
      <c r="E18" s="93" t="s">
        <v>49</v>
      </c>
    </row>
    <row r="19" spans="1:5" ht="72" x14ac:dyDescent="0.2">
      <c r="A19" s="93" t="s">
        <v>53</v>
      </c>
      <c r="B19" s="93" t="s">
        <v>105</v>
      </c>
      <c r="C19" s="93" t="s">
        <v>54</v>
      </c>
      <c r="D19" s="93" t="s">
        <v>55</v>
      </c>
      <c r="E19" s="93" t="s">
        <v>49</v>
      </c>
    </row>
    <row r="20" spans="1:5" ht="36" x14ac:dyDescent="0.2">
      <c r="A20" s="93" t="s">
        <v>3</v>
      </c>
      <c r="B20" s="93" t="s">
        <v>97</v>
      </c>
      <c r="C20" s="93" t="s">
        <v>30</v>
      </c>
      <c r="D20" s="93" t="s">
        <v>31</v>
      </c>
      <c r="E20" s="93" t="s">
        <v>13</v>
      </c>
    </row>
    <row r="21" spans="1:5" ht="18" x14ac:dyDescent="0.2">
      <c r="A21" s="93" t="s">
        <v>4</v>
      </c>
      <c r="B21" s="93" t="s">
        <v>99</v>
      </c>
      <c r="C21" s="93" t="s">
        <v>35</v>
      </c>
      <c r="D21" s="93" t="s">
        <v>36</v>
      </c>
      <c r="E21" s="93" t="s">
        <v>13</v>
      </c>
    </row>
    <row r="22" spans="1:5" ht="72" x14ac:dyDescent="0.2">
      <c r="A22" s="93" t="s">
        <v>39</v>
      </c>
      <c r="B22" s="93" t="s">
        <v>101</v>
      </c>
      <c r="C22" s="93" t="s">
        <v>40</v>
      </c>
      <c r="D22" s="93" t="s">
        <v>45</v>
      </c>
      <c r="E22" s="93" t="s">
        <v>13</v>
      </c>
    </row>
    <row r="23" spans="1:5" ht="36" x14ac:dyDescent="0.2">
      <c r="A23" s="93" t="s">
        <v>32</v>
      </c>
      <c r="B23" s="93" t="s">
        <v>98</v>
      </c>
      <c r="C23" s="93" t="s">
        <v>33</v>
      </c>
      <c r="D23" s="93" t="s">
        <v>34</v>
      </c>
      <c r="E23" s="93" t="s">
        <v>13</v>
      </c>
    </row>
    <row r="24" spans="1:5" ht="72" x14ac:dyDescent="0.2">
      <c r="A24" s="93" t="s">
        <v>37</v>
      </c>
      <c r="B24" s="93" t="s">
        <v>100</v>
      </c>
      <c r="C24" s="93" t="s">
        <v>38</v>
      </c>
      <c r="D24" s="93" t="s">
        <v>44</v>
      </c>
      <c r="E24" s="93" t="s">
        <v>13</v>
      </c>
    </row>
    <row r="25" spans="1:5" ht="36" x14ac:dyDescent="0.2">
      <c r="A25" s="93" t="s">
        <v>41</v>
      </c>
      <c r="B25" s="93" t="s">
        <v>102</v>
      </c>
      <c r="C25" s="93" t="s">
        <v>42</v>
      </c>
      <c r="D25" s="93" t="s">
        <v>43</v>
      </c>
      <c r="E25" s="93" t="s">
        <v>13</v>
      </c>
    </row>
    <row r="26" spans="1:5" ht="18" x14ac:dyDescent="0.2">
      <c r="A26" s="93" t="s">
        <v>0</v>
      </c>
      <c r="B26" s="93" t="s">
        <v>114</v>
      </c>
      <c r="C26" s="93" t="s">
        <v>80</v>
      </c>
      <c r="D26" s="93" t="s">
        <v>81</v>
      </c>
      <c r="E26" s="93" t="s">
        <v>19</v>
      </c>
    </row>
    <row r="27" spans="1:5" ht="54" x14ac:dyDescent="0.2">
      <c r="A27" s="93" t="s">
        <v>77</v>
      </c>
      <c r="B27" s="93" t="s">
        <v>113</v>
      </c>
      <c r="C27" s="93" t="s">
        <v>78</v>
      </c>
      <c r="D27" s="93" t="s">
        <v>79</v>
      </c>
      <c r="E27" s="93" t="s">
        <v>19</v>
      </c>
    </row>
    <row r="28" spans="1:5" ht="18" x14ac:dyDescent="0.2">
      <c r="A28" s="93" t="s">
        <v>56</v>
      </c>
      <c r="B28" s="93" t="s">
        <v>106</v>
      </c>
      <c r="C28" s="93" t="s">
        <v>57</v>
      </c>
      <c r="D28" s="93" t="s">
        <v>58</v>
      </c>
      <c r="E28" s="93" t="s">
        <v>19</v>
      </c>
    </row>
    <row r="29" spans="1:5" ht="36" x14ac:dyDescent="0.2">
      <c r="A29" s="93" t="s">
        <v>8</v>
      </c>
      <c r="B29" s="93" t="s">
        <v>130</v>
      </c>
      <c r="C29" s="93" t="s">
        <v>131</v>
      </c>
      <c r="D29" s="93" t="s">
        <v>132</v>
      </c>
      <c r="E29" s="93" t="s">
        <v>13</v>
      </c>
    </row>
    <row r="30" spans="1:5" ht="36" x14ac:dyDescent="0.2">
      <c r="A30" s="93" t="s">
        <v>62</v>
      </c>
      <c r="B30" s="93" t="s">
        <v>108</v>
      </c>
      <c r="C30" s="93" t="s">
        <v>65</v>
      </c>
      <c r="D30" s="93" t="s">
        <v>63</v>
      </c>
      <c r="E30" s="93" t="s">
        <v>49</v>
      </c>
    </row>
    <row r="31" spans="1:5" ht="54" x14ac:dyDescent="0.2">
      <c r="A31" s="93" t="s">
        <v>24</v>
      </c>
      <c r="B31" s="93" t="s">
        <v>95</v>
      </c>
      <c r="C31" s="93" t="s">
        <v>25</v>
      </c>
      <c r="D31" s="93" t="s">
        <v>26</v>
      </c>
      <c r="E31" s="93" t="s">
        <v>17</v>
      </c>
    </row>
    <row r="32" spans="1:5" ht="234" x14ac:dyDescent="0.2">
      <c r="A32" s="93" t="s">
        <v>73</v>
      </c>
      <c r="B32" s="93" t="s">
        <v>112</v>
      </c>
      <c r="C32" s="93" t="s">
        <v>74</v>
      </c>
      <c r="D32" s="93" t="s">
        <v>75</v>
      </c>
      <c r="E32" s="93" t="s">
        <v>19</v>
      </c>
    </row>
  </sheetData>
  <sortState ref="A2:F29">
    <sortCondition ref="A2:A29"/>
  </sortState>
  <phoneticPr fontId="12" type="noConversion"/>
  <pageMargins left="0.7" right="0.7" top="0.75" bottom="0.75" header="0.3" footer="0.3"/>
  <pageSetup paperSize="9" scale="76"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baseColWidth="10" defaultRowHeight="16" x14ac:dyDescent="0.2"/>
  <sheetData>
    <row r="1" spans="1:1" x14ac:dyDescent="0.2">
      <c r="A1">
        <v>1.4</v>
      </c>
    </row>
    <row r="2" spans="1:1" x14ac:dyDescent="0.2">
      <c r="A2">
        <v>2</v>
      </c>
    </row>
    <row r="3" spans="1:1" x14ac:dyDescent="0.2">
      <c r="A3">
        <v>2.8</v>
      </c>
    </row>
    <row r="4" spans="1:1" x14ac:dyDescent="0.2">
      <c r="A4">
        <v>4</v>
      </c>
    </row>
    <row r="5" spans="1:1" x14ac:dyDescent="0.2">
      <c r="A5">
        <v>5.6</v>
      </c>
    </row>
    <row r="6" spans="1:1" x14ac:dyDescent="0.2">
      <c r="A6">
        <v>8</v>
      </c>
    </row>
    <row r="7" spans="1:1" x14ac:dyDescent="0.2">
      <c r="A7">
        <v>11</v>
      </c>
    </row>
    <row r="8" spans="1:1" x14ac:dyDescent="0.2">
      <c r="A8">
        <v>16</v>
      </c>
    </row>
    <row r="9" spans="1:1" x14ac:dyDescent="0.2">
      <c r="A9">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Berechnungen</vt:lpstr>
      <vt:lpstr>Begriffe und Formelvariablen</vt:lpstr>
      <vt:lpstr>Blenden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Office-Anwender</cp:lastModifiedBy>
  <cp:lastPrinted>2015-12-29T08:38:33Z</cp:lastPrinted>
  <dcterms:created xsi:type="dcterms:W3CDTF">2015-12-10T15:37:25Z</dcterms:created>
  <dcterms:modified xsi:type="dcterms:W3CDTF">2015-12-31T08:00:42Z</dcterms:modified>
</cp:coreProperties>
</file>